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firstSheet="2" activeTab="12"/>
  </bookViews>
  <sheets>
    <sheet name="титульний" sheetId="1" r:id="rId1"/>
    <sheet name="титульний (2)" sheetId="2" r:id="rId2"/>
    <sheet name="2111+2120" sheetId="3" r:id="rId3"/>
    <sheet name="2210 розгорн" sheetId="4" r:id="rId4"/>
    <sheet name="2240 розгорн" sheetId="5" r:id="rId5"/>
    <sheet name="2250" sheetId="6" r:id="rId6"/>
    <sheet name="2270 (1)" sheetId="7" r:id="rId7"/>
    <sheet name="2270 (2)" sheetId="8" r:id="rId8"/>
    <sheet name="2282" sheetId="9" r:id="rId9"/>
    <sheet name="2730 " sheetId="10" r:id="rId10"/>
    <sheet name="2800" sheetId="11" r:id="rId11"/>
    <sheet name="план заходів " sheetId="12" r:id="rId12"/>
    <sheet name="3110 " sheetId="13" r:id="rId13"/>
  </sheets>
  <externalReferences>
    <externalReference r:id="rId16"/>
  </externalReferences>
  <definedNames>
    <definedName name="_xlnm.Print_Titles" localSheetId="2">'2111+2120'!$A:$A</definedName>
    <definedName name="_xlnm.Print_Area" localSheetId="2">'2111+2120'!$A$1:$AL$26</definedName>
    <definedName name="_xlnm.Print_Area" localSheetId="3">'2210 розгорн'!$A$1:$F$147</definedName>
    <definedName name="_xlnm.Print_Area" localSheetId="4">'2240 розгорн'!$A$1:$N$140</definedName>
    <definedName name="_xlnm.Print_Area" localSheetId="5">'2250'!$A$1:$N$25</definedName>
    <definedName name="_xlnm.Print_Area" localSheetId="12">'3110 '!$A$1:$F$27</definedName>
    <definedName name="_xlnm.Print_Area" localSheetId="0">'титульний'!$A$1:$D$31</definedName>
  </definedNames>
  <calcPr fullCalcOnLoad="1"/>
</workbook>
</file>

<file path=xl/sharedStrings.xml><?xml version="1.0" encoding="utf-8"?>
<sst xmlns="http://schemas.openxmlformats.org/spreadsheetml/2006/main" count="952" uniqueCount="395">
  <si>
    <t>по ______________(назва закладу)</t>
  </si>
  <si>
    <t>1. Оплата післядипломної підготовки (перепідготовки) кадрів, підвищення кваліфікації кадрів за договорами, результатом яких є отримання посвідчення (сертифікату)</t>
  </si>
  <si>
    <t xml:space="preserve">2. Сплата штрафів,пені тощо, у тому числі за несвоєчасну сплату податків, збитків від інфляції </t>
  </si>
  <si>
    <t>тариф</t>
  </si>
  <si>
    <t>грн</t>
  </si>
  <si>
    <t>гривень</t>
  </si>
  <si>
    <t xml:space="preserve">Підвищення посадового окладу відповідно до постанови КМУ від 20.04.2007 р. № 643 </t>
  </si>
  <si>
    <t xml:space="preserve">Надбавки і доплати обов"язкового характеру </t>
  </si>
  <si>
    <t>погодинний фонд оплати праці</t>
  </si>
  <si>
    <t xml:space="preserve">надбавки  </t>
  </si>
  <si>
    <t>Разом надбавки і доплати обов"язкового характеру</t>
  </si>
  <si>
    <t>абсолютне</t>
  </si>
  <si>
    <t>відносне,    %</t>
  </si>
  <si>
    <t>За роботу в певних типах навчальних закладів (10-30%)</t>
  </si>
  <si>
    <t>Інші (розшифрувати) (від 3до 20%)</t>
  </si>
  <si>
    <t>спеціалісти</t>
  </si>
  <si>
    <t>робітники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</si>
  <si>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</si>
  <si>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№ з/п</t>
  </si>
  <si>
    <t xml:space="preserve">Найменування </t>
  </si>
  <si>
    <t>од. виміру</t>
  </si>
  <si>
    <t xml:space="preserve">кількість </t>
  </si>
  <si>
    <t>ціна за од</t>
  </si>
  <si>
    <t>сума</t>
  </si>
  <si>
    <t>шт.</t>
  </si>
  <si>
    <t>Усього</t>
  </si>
  <si>
    <t xml:space="preserve">3.Придбання або передплата періодичних, довідкових, інформаційних видань,придбання та виготовлення підручників та книг 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</si>
  <si>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</si>
  <si>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 xml:space="preserve">5.1 Придбання матеріалів  </t>
  </si>
  <si>
    <t>5.3 придбання будівельних матеріалів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</si>
  <si>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</si>
  <si>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7. Придбання та виготовлення меблів (столів, стільців, шаф, тумбочок тощо), жалюзі, ролетів, металевих ґрат, віконних та дверних блоків тощо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</si>
  <si>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тощо)</t>
  </si>
  <si>
    <t>УСЬОГО ЗА КЕКВ 2210</t>
  </si>
  <si>
    <t>РАЗОМ КЕКВ 2210</t>
  </si>
  <si>
    <t xml:space="preserve">Керівник </t>
  </si>
  <si>
    <t>(підпис)</t>
  </si>
  <si>
    <t>(ініціали і призвище)</t>
  </si>
  <si>
    <t>1.1 з аудиту, юридичних, інформаційно-обчислювальних, консультативних та консалтингових послуг</t>
  </si>
  <si>
    <t>1.2 з обробки інформації</t>
  </si>
  <si>
    <t>1.3 з охорони (у тому числі позавідомчої охорони)</t>
  </si>
  <si>
    <t>1.4. монтажу й установки охоронної та пожежної сигналізації</t>
  </si>
  <si>
    <t>*  наявна проектно-кошторисна документація</t>
  </si>
  <si>
    <t>2. оплата послуг лікувальних, медичних закладів (проведення медичного огляду), передбачених законодавством (крім санаторно-курортного лікування), оплата послуг лікарів, які мають ліцензію Міністерства охорони здоров'я України (сімейних лікарів)</t>
  </si>
  <si>
    <t>3. оплата послуг з харчування на період проведення заходу</t>
  </si>
  <si>
    <t xml:space="preserve">*  наявна проектно-кошторисна документація </t>
  </si>
  <si>
    <t>УСЬОГО ЗА КЕКВ 2240</t>
  </si>
  <si>
    <t>РАЗОМ КЕКВ 2240</t>
  </si>
  <si>
    <t>1. Оплата добових та проїзду</t>
  </si>
  <si>
    <t>Посадова особа</t>
  </si>
  <si>
    <t>Добові</t>
  </si>
  <si>
    <t>Проїзд</t>
  </si>
  <si>
    <t>Проживання</t>
  </si>
  <si>
    <t>Сума разом</t>
  </si>
  <si>
    <t>кількість</t>
  </si>
  <si>
    <t>ціна за од.</t>
  </si>
  <si>
    <t>Директор</t>
  </si>
  <si>
    <t>РАЗОМ</t>
  </si>
  <si>
    <t>УСЬОГО ЗА КЕКВ 2250</t>
  </si>
  <si>
    <t>РАЗОМ КЕКВ 2250</t>
  </si>
  <si>
    <t>КЕКВ</t>
  </si>
  <si>
    <t>Натуральний показник</t>
  </si>
  <si>
    <t>2271 "Оплата теплопостачання"</t>
  </si>
  <si>
    <t>Гкал</t>
  </si>
  <si>
    <t>2272 "Оплата водопостачання і водовідведення"</t>
  </si>
  <si>
    <t>2273 "Олата електроенергії"</t>
  </si>
  <si>
    <t>2274 "Оплата природного газу"</t>
  </si>
  <si>
    <t>2275 "Оплата інших енергоносіїв"</t>
  </si>
  <si>
    <t>РАЗОМ КЕКВ 2270</t>
  </si>
  <si>
    <t>КЕКВ 2800 "Інші видатки"</t>
  </si>
  <si>
    <t>1. Сплата податків та зборів, обов"язкових платежів до бюджетів відповідно до законодавства</t>
  </si>
  <si>
    <t>ціна       за од.</t>
  </si>
  <si>
    <t>УСЬОГО ЗА КЕКВ 2800</t>
  </si>
  <si>
    <t>РАЗОМ КЕКВ 2800</t>
  </si>
  <si>
    <t>КЕКВ 2282 "Окремі заходи по реалізації державних (регіональних) програм, не віднесені до заходів розвитку"</t>
  </si>
  <si>
    <t>УСЬОГО ЗА КЕКВ 2282</t>
  </si>
  <si>
    <t>РАЗОМ КЕКВ 2282</t>
  </si>
  <si>
    <t xml:space="preserve">                  (ініціали і призвище)</t>
  </si>
  <si>
    <t>Показники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</si>
  <si>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</si>
  <si>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</si>
  <si>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</si>
  <si>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</si>
  <si>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</si>
  <si>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</si>
  <si>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</si>
  <si>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</si>
  <si>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</si>
  <si>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УСЬОГО</t>
  </si>
  <si>
    <t>Капітальні видатки</t>
  </si>
  <si>
    <t>Окремі заходи по реалізації державних (регіональних) програм, не віднесені до заходів розвитку</t>
  </si>
  <si>
    <t>Назва заходу</t>
  </si>
  <si>
    <t>кількість днів</t>
  </si>
  <si>
    <t>кількість отримувачів</t>
  </si>
  <si>
    <t>вартість</t>
  </si>
  <si>
    <t>сніданок</t>
  </si>
  <si>
    <t>обід</t>
  </si>
  <si>
    <t>вечеря</t>
  </si>
  <si>
    <t xml:space="preserve">Усього </t>
  </si>
  <si>
    <t>Обласні  разом</t>
  </si>
  <si>
    <t>кіль-ть чол./дн.</t>
  </si>
  <si>
    <t xml:space="preserve">кіль-сть </t>
  </si>
  <si>
    <t>кіль-сть чол./доб.</t>
  </si>
  <si>
    <t xml:space="preserve"> 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буклетів,візитних карток,запрошень, мап, схем, макетів, плакатів, медалей, нагрудних знаків,печаток і штампів,стендів тощо</t>
  </si>
  <si>
    <t>1.5 зі створення та розміщення рекламної та інформаційної продукції</t>
  </si>
  <si>
    <t>Інші виплати населенню</t>
  </si>
  <si>
    <t xml:space="preserve">Разом </t>
  </si>
  <si>
    <t xml:space="preserve"> Керівник </t>
  </si>
  <si>
    <t>Придбання обладнання і предметів довгострокового користування</t>
  </si>
  <si>
    <t xml:space="preserve"> Капітальне будівництво</t>
  </si>
  <si>
    <t>Капітальний ремонт інших об'єктів</t>
  </si>
  <si>
    <t>Реконструкція та рестоврація інших об'єктів</t>
  </si>
  <si>
    <t>Кредиторська заборгованість</t>
  </si>
  <si>
    <t xml:space="preserve">Кредиторська заборгованість </t>
  </si>
  <si>
    <t xml:space="preserve">Дебиторська заборгованість </t>
  </si>
  <si>
    <t>Фонд оплати праці за схемним окладом за штатним розписом</t>
  </si>
  <si>
    <t xml:space="preserve">інші види заробітної плати, передбачені законодавством </t>
  </si>
  <si>
    <t>Нарахування на заробітну плату                         (КЕКВ 2120)</t>
  </si>
  <si>
    <t>доплати відповідно по постанови КМУ від 25.08.2004 р. №1096, від 20.04.2007 р. № 643</t>
  </si>
  <si>
    <t>виплати, передбачені по ст 57 ЗУ "Про освіту"</t>
  </si>
  <si>
    <t>доплата за роботу в нічний, святковий час, вихідні дні</t>
  </si>
  <si>
    <t>заміна по відпустках, курси підвищення кваліфікації</t>
  </si>
  <si>
    <t>Разом по інших видах заробітної плати</t>
  </si>
  <si>
    <t>За звання, категорію (від 5 до 15%)</t>
  </si>
  <si>
    <t xml:space="preserve">за вислугу років </t>
  </si>
  <si>
    <t xml:space="preserve">за престижність праці та особливі умови праці відповідно </t>
  </si>
  <si>
    <t>за класне керівництво, перевірку зошитів та пісьмових робіт</t>
  </si>
  <si>
    <t>шкідливі умови, класність, ненормований робочий день</t>
  </si>
  <si>
    <t xml:space="preserve"> допомога на оздоровлення</t>
  </si>
  <si>
    <t>щорічна винагорода за сумлінну працю</t>
  </si>
  <si>
    <t xml:space="preserve">адміністративно педагогічний персонал </t>
  </si>
  <si>
    <t xml:space="preserve">педагогічні працівникі </t>
  </si>
  <si>
    <t>діючий тариф</t>
  </si>
  <si>
    <t xml:space="preserve">м.куб </t>
  </si>
  <si>
    <t xml:space="preserve">кВт </t>
  </si>
  <si>
    <t>тонн</t>
  </si>
  <si>
    <t xml:space="preserve">Розрахункові </t>
  </si>
  <si>
    <t>КФКВ</t>
  </si>
  <si>
    <t>Назва КФКВ/установи</t>
  </si>
  <si>
    <t xml:space="preserve">КФКВ 2270 "Оплата комунальних послуг та енергоносіїв" </t>
  </si>
  <si>
    <t xml:space="preserve">КФКВ 2271 </t>
  </si>
  <si>
    <t xml:space="preserve">КФКВ 2272  </t>
  </si>
  <si>
    <t xml:space="preserve">КФКВ 2273 </t>
  </si>
  <si>
    <t xml:space="preserve">КФКВ 2274 </t>
  </si>
  <si>
    <t xml:space="preserve">КФКВ 2275 </t>
  </si>
  <si>
    <t xml:space="preserve">  КФКВ / Назва установи</t>
  </si>
  <si>
    <t>ВСЬОГО ВИДАТКИ</t>
  </si>
  <si>
    <t>ВСЬОГО ПОТОЧНІ ВИДАТКИ</t>
  </si>
  <si>
    <t>Фонд оплати праці (КЕКВ 2111+2120)</t>
  </si>
  <si>
    <t>Предмети, матеріали, обладнання та інвентар (КЕКВ 2210)</t>
  </si>
  <si>
    <t>Медикаменти та перев"язувальні матеріали (КЕКВ 2220)</t>
  </si>
  <si>
    <t>Продукти харчування (КЕКВ 2230)</t>
  </si>
  <si>
    <t>Оплата послуг (крім комунальних) (КЕКВ 2240)</t>
  </si>
  <si>
    <t>Видатки на відрядження (КЕКВ 2250)</t>
  </si>
  <si>
    <t>Оплата комунальних послуг та енергоносіїв (КЕКВ 2270)</t>
  </si>
  <si>
    <t>Дослідження і розробки, видатки держаного (регіонального значенння) (КЕКВ 2282)</t>
  </si>
  <si>
    <t>Виплата пенсій і допомоги (КЕКВ  2710)</t>
  </si>
  <si>
    <t>Стипендії (КЕКВ 2720)</t>
  </si>
  <si>
    <t>Інші поточні видатки (КЕКВ 2800)</t>
  </si>
  <si>
    <t>Придбання обладнання і предметів довгострокового користування (КЕКВ 3110)</t>
  </si>
  <si>
    <t>Капітальне будівництво (придбання), капітальний ремонь, реконструкція та реставрація (КЕКВ 3120, 3130, 3140)</t>
  </si>
  <si>
    <t>відхилення</t>
  </si>
  <si>
    <t>Головний бухгалтер</t>
  </si>
  <si>
    <t>Семінари разом:</t>
  </si>
  <si>
    <t>Назва закладу</t>
  </si>
  <si>
    <t>5.4 придбання паливно-мастильних  матеріалів</t>
  </si>
  <si>
    <t>5.5 Придбання обладнання</t>
  </si>
  <si>
    <t>5.6. Придбання інвентарю та інструментів для господарської діяльності, а також для благоустрою території</t>
  </si>
  <si>
    <t>9.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</si>
  <si>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10. Придбання сувенірів, подарунків (в т.ч. новорічних)</t>
  </si>
  <si>
    <t>11. Придбання запчастин до транспортних засобів, придбання чохлів для автомобілів, державних номерних знаків, вогнегасників, автомагнітол для всіх видів транспортних засобів та інших комплектуючих; придбання охоронної сигналізації, засобів голосового та світлового оповіщення для транспортних засобів</t>
  </si>
  <si>
    <t xml:space="preserve">5.2 Засоби гігієни для потреб закладу </t>
  </si>
  <si>
    <t>4. оплата послуг з установки лічильників води, природного газу, теплової енергії; підключення газових котлів та плит</t>
  </si>
  <si>
    <t>5.оплата послуг з поточного ремонту</t>
  </si>
  <si>
    <t>6.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</si>
  <si>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7. Оплата послуг з розробки нормативів, паспортів та надання дозволів на водокористування; надання дозволів на відведення земельних ділянок; виготовлення технічної документації на земельні ділянки; експертних висновків, рекомендацій тощо; оплата послуг з розробки проектно-кошторисної документації для поточного ремонту, монтажу обладнання та устаткування; плата за містобудівне обґрунтування та інші передпроектні роботи на проведення капітального ремонту (будівництва, реконструкції), якщо такі роботи не включені до проектно-кошторисної документації;</t>
  </si>
  <si>
    <t>8. оплата послуг з технічного обслуговування обладнання та адміністрування програмного забезпечення</t>
  </si>
  <si>
    <t>9. оплата  послугіз вивезення відходів і їх утилізації та знешкодження, у тому числі біовідходів, твердих побутових відходів, відходів із вмістом дорогоційних металів або шкідливих речовин тощо;</t>
  </si>
  <si>
    <t>10.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</t>
  </si>
  <si>
    <t>11. оплата всіх банківських послуг та комісійної винагороди</t>
  </si>
  <si>
    <t>12. Оплата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</si>
  <si>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13.оплата послуг фіксованого телефоного (місцевого, міжміського, міжнародного) зв"язку, факсимільного зв"язку, супутникового зв"язку, електронної пошти, плата за користування каналами зв"язку; оплата послуг з установлення телефонів, телефаксів</t>
  </si>
  <si>
    <t>14.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</si>
  <si>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Відрядження (вказати напрямок проїзду)</t>
  </si>
  <si>
    <t>Примітка: якщо у таблиці  перераховані видатки, які не відповідають потребі закладу, то потрібно додавати відповідні закладу видатки з відповідними формулами</t>
  </si>
  <si>
    <t>КФКВ/Установа/Категорія працівниківКатегорія працівників</t>
  </si>
  <si>
    <t>Збільшення, зменшення проти затверджених на 2016 рік</t>
  </si>
  <si>
    <t xml:space="preserve"> Місячний фонд за штатним розписом станом на 01 грудня 2017 року</t>
  </si>
  <si>
    <t>завідування кабінетами, майстернями, цикловими і методичними комісіями тощо</t>
  </si>
  <si>
    <t xml:space="preserve">Інші виплати населенню(КЕКВ 2730) </t>
  </si>
  <si>
    <t>Продукти харчування</t>
  </si>
  <si>
    <r>
      <t>Медикаменти та перев</t>
    </r>
    <r>
      <rPr>
        <sz val="18"/>
        <color indexed="8"/>
        <rFont val="Arial"/>
        <family val="2"/>
      </rPr>
      <t>'</t>
    </r>
    <r>
      <rPr>
        <sz val="18"/>
        <color indexed="8"/>
        <rFont val="Times New Roman"/>
        <family val="1"/>
      </rPr>
      <t xml:space="preserve">язувальні матеріали </t>
    </r>
  </si>
  <si>
    <t>Оплата природного газу</t>
  </si>
  <si>
    <t>Стипендії</t>
  </si>
  <si>
    <t>КЕКВ 2730 "Інші виплати населенню"</t>
  </si>
  <si>
    <t>1.Оплата видатків на державне обов'язкове особисте страхування відповідно до законодавства</t>
  </si>
  <si>
    <t>УСЬОГО ЗА КЕКВ 2730</t>
  </si>
  <si>
    <t>РАЗОМ КЕКВ 2730</t>
  </si>
  <si>
    <t>Статус та назва заходу</t>
  </si>
  <si>
    <t>термін проведення</t>
  </si>
  <si>
    <t>Потреба у коштах з урахуванням індекса інфляції 5,9%, грн, в т. ч. за КЕКВ</t>
  </si>
  <si>
    <t>Потреба у коштах, грн.  в т. ч. за КЕКВ</t>
  </si>
  <si>
    <t>2240     харчування</t>
  </si>
  <si>
    <t>2730 страхування</t>
  </si>
  <si>
    <t>2240     проїзд, добові, проживання</t>
  </si>
  <si>
    <t>2240  оренда автоб.</t>
  </si>
  <si>
    <t>Обласні :</t>
  </si>
  <si>
    <t>Всеукраїнські:</t>
  </si>
  <si>
    <t>СЕМІНАРИ</t>
  </si>
  <si>
    <t xml:space="preserve"> РОЗРАХУНКИ-ОБГРУНТУВАННЯ ПОКАЗНИКІВ ВИДАТКІВ БЮДЖЕТУ, ВКЛЮЧЕНИХ ДО ПРОЕКТУ БЮДЖЕТУ НА 2018 РІК    (ЗАГАЛЬНИЙ ФОНД)</t>
  </si>
  <si>
    <t xml:space="preserve">Затверджено на 2017 рік                (з урахув. Змін на 01.08.2017)                           </t>
  </si>
  <si>
    <t>Прогнозний розрахунок на 2018 рік</t>
  </si>
  <si>
    <t xml:space="preserve">Прогнозна штатна чисельність на 2018 рік, ставки </t>
  </si>
  <si>
    <t>КЕКВ 2210 "Предмети, матеріали, обладнання та інвентар " на 2018 рік</t>
  </si>
  <si>
    <t>КЕКВ 2240 "Оплата послуг (крім комунальних)" на 2018 рік</t>
  </si>
  <si>
    <t xml:space="preserve">КЕКВ 2250 "Видатки на відрядження" на 2018 рік </t>
  </si>
  <si>
    <t>КЕКВ 2270 "Оплата комунальних послуг та енергоносіїв" на 2018 рік</t>
  </si>
  <si>
    <t xml:space="preserve">коефіцієнт збільшення на 2018 рік </t>
  </si>
  <si>
    <t>Кількість натуральних показників на 2018рік</t>
  </si>
  <si>
    <t>х</t>
  </si>
  <si>
    <t xml:space="preserve">показники на оплату комунальних послуг та енергоносіїв на 2018 рік </t>
  </si>
  <si>
    <t>Фактичні видатки за 2016 рік, грн</t>
  </si>
  <si>
    <t>Затверджено на 2017 рік  з урахуванням змін  (грн)</t>
  </si>
  <si>
    <t>Прогноз на 2018 рік, грн</t>
  </si>
  <si>
    <t>Відсоток зростання 2018 року проти 2017 року</t>
  </si>
  <si>
    <t>Затверджено на 2017 рік  з урахуванням змін, у натуральних показниках</t>
  </si>
  <si>
    <t>Очікуване споживання в натуральних показниках у 2018 році</t>
  </si>
  <si>
    <t>Прогноз на 2018 рік  (грн)</t>
  </si>
  <si>
    <t>Разом на 2018 рік (грн)</t>
  </si>
  <si>
    <t>сума (грн)</t>
  </si>
  <si>
    <t xml:space="preserve">  План заходів на 2018 рік</t>
  </si>
  <si>
    <t xml:space="preserve">Прогнозний розрахунок фонду оплати праці на 2018 рік по галузі "Освіта"                 </t>
  </si>
  <si>
    <t xml:space="preserve">Кількість штатних одиниць станом на 01.01.18 р. </t>
  </si>
  <si>
    <t xml:space="preserve"> Місячний фонд за штатним розписом станом на 01 січня 2018 року</t>
  </si>
  <si>
    <t xml:space="preserve">Всього ФОП за схемним окладом на 2018 рік </t>
  </si>
  <si>
    <t>Разом підвищення на 2018 рік</t>
  </si>
  <si>
    <t>Разом фонд заробітної плати на 2018 рік (КЕКВ 2111)</t>
  </si>
  <si>
    <t>Фонд оплати праці з нарахуваннями на 2018 рік (2111+2120)</t>
  </si>
  <si>
    <r>
      <t xml:space="preserve">Затверджено на оплату праці                                          </t>
    </r>
    <r>
      <rPr>
        <b/>
        <sz val="14"/>
        <rFont val="Times New Roman"/>
        <family val="1"/>
      </rPr>
      <t xml:space="preserve">на 2017 рік          </t>
    </r>
    <r>
      <rPr>
        <sz val="14"/>
        <rFont val="Times New Roman"/>
        <family val="1"/>
      </rPr>
      <t xml:space="preserve">                              (КЕКВ 2111+2120) з урахуванням змін</t>
    </r>
  </si>
  <si>
    <t>ПРОГНОЗНІ ПОКАЗНИКИ до проекту обласного бюджету на 2018 рік</t>
  </si>
  <si>
    <t>індексація заробітної плати ,доплата до мінімальної заробітної плати</t>
  </si>
  <si>
    <t>по Херсонському державному буинку художньої творчості</t>
  </si>
  <si>
    <t>Податок на землю</t>
  </si>
  <si>
    <t>Обласний конкурс сценарії, методичних розробок "Перлина натхнення"</t>
  </si>
  <si>
    <t>листопад-січень</t>
  </si>
  <si>
    <t>Щорічний обласний конкурс віршованої поезії "Поетичний вернісаж"</t>
  </si>
  <si>
    <t>лютий-березень</t>
  </si>
  <si>
    <t>Обласний конкурс новорічних композицій "Альтернативна ялинка"</t>
  </si>
  <si>
    <t>грудень</t>
  </si>
  <si>
    <t>Щорічний обласний конкурс майстрів художнього читання "Наша земля-Україна"</t>
  </si>
  <si>
    <t>листопад</t>
  </si>
  <si>
    <t>Обласна виставка новорічних ялинок "Креативна ялинка"</t>
  </si>
  <si>
    <t>Щорічна тематична виставка різдвяних композицій "Дотик янгола"</t>
  </si>
  <si>
    <t>січень</t>
  </si>
  <si>
    <t>Обласний конкурс дитячого малюнка "Акварелі райдуги"</t>
  </si>
  <si>
    <t>лютий-травень</t>
  </si>
  <si>
    <t>Щорічний обласний огляд-конкурс художньої творчості "Надія-Молодість-Майбутнє"</t>
  </si>
  <si>
    <t>березень-квітень</t>
  </si>
  <si>
    <t>Щорічний обласний огляд-конкурс дитячої та юнацької творчості "таврійський барвограй"</t>
  </si>
  <si>
    <t>березень-травень</t>
  </si>
  <si>
    <t>Щорічний обласний огляд-конкурс художньої творчості "Сузір'я талантів" серед педагогічних працівників ПТНЗ</t>
  </si>
  <si>
    <t>Обласний фестиваль театрів мод "Силует"</t>
  </si>
  <si>
    <t>березень</t>
  </si>
  <si>
    <t>Щорічний обласний конкурс ДПМ "Сміється писанка у всій її красі"</t>
  </si>
  <si>
    <t>квітень</t>
  </si>
  <si>
    <t>Обласний конкурс естрадної пісні "Карусель мелодії"</t>
  </si>
  <si>
    <t>жовтень</t>
  </si>
  <si>
    <t>Фестиваль дитячої творчості "Скадовськ збирає друзів"</t>
  </si>
  <si>
    <t>червень</t>
  </si>
  <si>
    <t>Щорічний обласний фольклорний фестиваль дитячої творчості "Фольклор-фест"</t>
  </si>
  <si>
    <t>грудень-травень</t>
  </si>
  <si>
    <t>Телевізійний дитячий фестиваль "Каруселька ля-ля-фа"</t>
  </si>
  <si>
    <t>Обласний конкурс малих форм хореографії "Зимова казка"</t>
  </si>
  <si>
    <t>Фольклорний фестиваль "Україна колядує"</t>
  </si>
  <si>
    <t>1. Придбання професійної музичної апаратури</t>
  </si>
  <si>
    <t>КЕКВ 3110 "Придбання обладнання і предметів довгострокового користування " на 2018 рік</t>
  </si>
  <si>
    <t>Мікрофони вокальні</t>
  </si>
  <si>
    <t>Активна акустична система</t>
  </si>
  <si>
    <t>Мікшируючий посилювач</t>
  </si>
  <si>
    <t>Мікшируючий пульт</t>
  </si>
  <si>
    <t>Радіосистема</t>
  </si>
  <si>
    <t>Стойка для мікрофонів</t>
  </si>
  <si>
    <t xml:space="preserve"> 2. Придбання офісної оргтехніки</t>
  </si>
  <si>
    <t xml:space="preserve">Комп'ютери </t>
  </si>
  <si>
    <t>Вішалки</t>
  </si>
  <si>
    <t>Стільці офісні</t>
  </si>
  <si>
    <t xml:space="preserve">Телевізор </t>
  </si>
  <si>
    <t>Бланки дипломів</t>
  </si>
  <si>
    <t>Класний журнал</t>
  </si>
  <si>
    <t>Бланки карток-справ працівників</t>
  </si>
  <si>
    <t>Плакати</t>
  </si>
  <si>
    <t>Завуч</t>
  </si>
  <si>
    <t>Позашкілля+позашк.бібліотек</t>
  </si>
  <si>
    <t>Гривня</t>
  </si>
  <si>
    <t>Головбух:Бюджет</t>
  </si>
  <si>
    <t>Фарба на олії</t>
  </si>
  <si>
    <t>Банкетки</t>
  </si>
  <si>
    <t>Линолеум</t>
  </si>
  <si>
    <t>м2</t>
  </si>
  <si>
    <t>Скрепки</t>
  </si>
  <si>
    <t>Скоби для степлера</t>
  </si>
  <si>
    <t>Бумага А4</t>
  </si>
  <si>
    <t>Клей ПВА</t>
  </si>
  <si>
    <t>Клей сухой</t>
  </si>
  <si>
    <t>Ручка</t>
  </si>
  <si>
    <t>Карандаш простий</t>
  </si>
  <si>
    <t>Маркер текстовий</t>
  </si>
  <si>
    <t>Ластик</t>
  </si>
  <si>
    <t>Файли(100шт.)</t>
  </si>
  <si>
    <t>Бумага д/зап.</t>
  </si>
  <si>
    <t>Скорозшивач</t>
  </si>
  <si>
    <t>Папка за зав.</t>
  </si>
  <si>
    <t>Папка пласт.</t>
  </si>
  <si>
    <t xml:space="preserve">Уголок </t>
  </si>
  <si>
    <t>Папка-сегрегатор</t>
  </si>
  <si>
    <t>Бумага цветная</t>
  </si>
  <si>
    <t>Тетрадь 24л.</t>
  </si>
  <si>
    <t>Ватман Ф-А1</t>
  </si>
  <si>
    <t>Корректор</t>
  </si>
  <si>
    <t>Линейка</t>
  </si>
  <si>
    <t>Блокнот органайзер</t>
  </si>
  <si>
    <t>Скотч</t>
  </si>
  <si>
    <t>Цемент</t>
  </si>
  <si>
    <t>Водоемульсійна фарба</t>
  </si>
  <si>
    <t>Прожектор кольоровий</t>
  </si>
  <si>
    <t>Віники</t>
  </si>
  <si>
    <t>Мітла</t>
  </si>
  <si>
    <t>Граблі</t>
  </si>
  <si>
    <t>Калькулятор</t>
  </si>
  <si>
    <t>Клавіатура для комп'ютера</t>
  </si>
  <si>
    <t>Дезинфікуючий засіб "Comеt"</t>
  </si>
  <si>
    <t>Дезинфікуючий засіб "Білізна"</t>
  </si>
  <si>
    <t>Миючий засіб "Гала"</t>
  </si>
  <si>
    <t>Порошок "Гала"</t>
  </si>
  <si>
    <t>Послуги з обслуговування ПЗ "Парус-Плюс" ,"Медок"</t>
  </si>
  <si>
    <t>Послуги з розробки проектно-коштористної документації для поточного ремонту</t>
  </si>
  <si>
    <t>Вивіз ТПВ</t>
  </si>
  <si>
    <t>Заправка картриджей</t>
  </si>
  <si>
    <t>Поточний ремонт комп'ютерної техніки</t>
  </si>
  <si>
    <t>Заправка вогнегасників</t>
  </si>
  <si>
    <t>Технічне обслуговування офісної оргтехніки</t>
  </si>
  <si>
    <t>Оплата телекормунікаційних послуг та інтернету</t>
  </si>
  <si>
    <t>Конверти</t>
  </si>
  <si>
    <t>Марки</t>
  </si>
  <si>
    <t>Картон Ф-А1</t>
  </si>
  <si>
    <t>Шпатлльовка</t>
  </si>
  <si>
    <t>Мишка комп'ютерна</t>
  </si>
  <si>
    <t>Поточний ремонт концертної зали</t>
  </si>
  <si>
    <t>Поточний ремонт кабінету  для занять з вокалу</t>
  </si>
  <si>
    <t>Поточний ремонт кабінету директора</t>
  </si>
  <si>
    <t xml:space="preserve">Встановлення кондиціонерів в приміщеннях хореогра- фічної зали, концертної зали, методичному кабінеті </t>
  </si>
  <si>
    <t>Нгрудні значки</t>
  </si>
  <si>
    <t>Підставки під фарби та матеріали в студію "Палітра"</t>
  </si>
  <si>
    <t>15. Оплата послуг з оренди автомобілівприміщень,апаратури на період проведення заходу</t>
  </si>
  <si>
    <t>Оренда автомобіля</t>
  </si>
  <si>
    <t>Оренда залу</t>
  </si>
  <si>
    <t>Оренда професю. апаратури</t>
  </si>
  <si>
    <t>Всього</t>
  </si>
  <si>
    <t>к-сть</t>
  </si>
  <si>
    <t>ціна</t>
  </si>
  <si>
    <t>к-сть днів</t>
  </si>
  <si>
    <t>Обласнийфестиваль-конкурс театрів малих форм "ОстрівОК дитинства"</t>
  </si>
  <si>
    <t>Обласний конкурс національно-патріотичної пісні "Пісенний калейдоскоп" серед учнівської молоді професійно-технічних навчальних закладів Херсонської області</t>
  </si>
  <si>
    <t>Обласний семінар-практикум для керівників гуртків образотворчого та декоративно-прикладного мистецтва</t>
  </si>
  <si>
    <t>Картон Ф-А4</t>
  </si>
  <si>
    <t>Ножниці</t>
  </si>
  <si>
    <t>Фломастер</t>
  </si>
  <si>
    <t>Диск CD, DVD</t>
  </si>
  <si>
    <t>Методист</t>
  </si>
  <si>
    <t>Управління освітою</t>
  </si>
  <si>
    <t>Аптечка</t>
  </si>
  <si>
    <t>Web-камера</t>
  </si>
  <si>
    <t>Пакети для сміття</t>
  </si>
  <si>
    <t>Методист вищої категорії</t>
  </si>
  <si>
    <t>Керівник гуртка</t>
  </si>
  <si>
    <t>Київ</t>
  </si>
  <si>
    <t>Чаплнка</t>
  </si>
  <si>
    <t>Нововоронцовка</t>
  </si>
  <si>
    <t>Каховка</t>
  </si>
  <si>
    <t>Н.Сірогози</t>
  </si>
  <si>
    <t>Генічеськ</t>
  </si>
  <si>
    <t>В.Олександрівка</t>
  </si>
  <si>
    <t>Заст.директора з МР</t>
  </si>
  <si>
    <t>В.В.Висовень</t>
  </si>
  <si>
    <t>Л.В.Бондар</t>
  </si>
  <si>
    <t>по Херсонському державному будинку художньої творчості</t>
  </si>
  <si>
    <t>1011090/ХДБХТ</t>
  </si>
  <si>
    <t>Шпалери</t>
  </si>
  <si>
    <t>Клей для шпалер</t>
  </si>
  <si>
    <t>Монтаж й установка автоматичної пожежної синалізації</t>
  </si>
  <si>
    <t>УСЬОГО ЗА КЕКВ 3110</t>
  </si>
  <si>
    <t>РАЗОМ КЕКВ 3110</t>
  </si>
  <si>
    <t>Ножниці-440,тетр-50,диск-500,бум.цв-200</t>
  </si>
  <si>
    <t>2210/дипломи-10000; значки-10000;плакати-1200</t>
  </si>
  <si>
    <t>Херсонський державний будинок художньої творчості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</si>
</sst>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"/>
    <numFmt numFmtId="207" formatCode="0.0%"/>
    <numFmt numFmtId="208" formatCode="#,##0.000"/>
    <numFmt numFmtId="209" formatCode="#,##0.0000"/>
    <numFmt numFmtId="210" formatCode="0.00000000"/>
    <numFmt numFmtId="211" formatCode="_-* #,##0.00\ _р_._-;\-* #,##0.00\ _р_._-;_-* &quot;-&quot;??\ _р_._-;_-@_-"/>
    <numFmt numFmtId="212" formatCode="_(* #,##0.0_);_(* \(#,##0.0\);_(* &quot;-&quot;??_);_(@_)"/>
    <numFmt numFmtId="213" formatCode="_(* #,##0_);_(* \(#,##0\);_(* &quot;-&quot;??_);_(@_)"/>
    <numFmt numFmtId="214" formatCode="0.000%"/>
  </numFmts>
  <fonts count="7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b/>
      <sz val="14"/>
      <name val="Arial Rounded MT Bold"/>
      <family val="2"/>
    </font>
    <font>
      <b/>
      <sz val="14"/>
      <name val="Arial Cyr"/>
      <family val="0"/>
    </font>
    <font>
      <sz val="16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UkrainianPragmatica"/>
      <family val="0"/>
    </font>
    <font>
      <sz val="14"/>
      <name val="Arial Cyr"/>
      <family val="0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10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Rounded MT Bold"/>
      <family val="2"/>
    </font>
    <font>
      <sz val="12"/>
      <name val="Times New Roman Cyr"/>
      <family val="1"/>
    </font>
    <font>
      <sz val="18"/>
      <color indexed="8"/>
      <name val="Arial"/>
      <family val="2"/>
    </font>
    <font>
      <b/>
      <sz val="20"/>
      <name val="Times New Roman"/>
      <family val="1"/>
    </font>
    <font>
      <i/>
      <sz val="20"/>
      <name val="Times New Roman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7" fillId="0" borderId="0">
      <alignment/>
      <protection/>
    </xf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" fillId="0" borderId="0">
      <alignment/>
      <protection/>
    </xf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16" fillId="0" borderId="0">
      <alignment/>
      <protection/>
    </xf>
    <xf numFmtId="0" fontId="7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211" fontId="18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23" fillId="32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32" borderId="0" xfId="57" applyFont="1" applyFill="1">
      <alignment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wrapText="1"/>
    </xf>
    <xf numFmtId="0" fontId="22" fillId="32" borderId="0" xfId="0" applyFont="1" applyFill="1" applyAlignment="1">
      <alignment/>
    </xf>
    <xf numFmtId="0" fontId="1" fillId="32" borderId="14" xfId="0" applyFont="1" applyFill="1" applyBorder="1" applyAlignment="1">
      <alignment wrapText="1"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8" fillId="32" borderId="0" xfId="0" applyFont="1" applyFill="1" applyAlignment="1">
      <alignment horizontal="center" vertical="top"/>
    </xf>
    <xf numFmtId="1" fontId="4" fillId="0" borderId="0" xfId="57" applyNumberFormat="1" applyFont="1">
      <alignment/>
      <protection/>
    </xf>
    <xf numFmtId="1" fontId="1" fillId="0" borderId="0" xfId="57" applyNumberFormat="1" applyFont="1">
      <alignment/>
      <protection/>
    </xf>
    <xf numFmtId="2" fontId="4" fillId="0" borderId="0" xfId="57" applyNumberFormat="1" applyFont="1">
      <alignment/>
      <protection/>
    </xf>
    <xf numFmtId="3" fontId="4" fillId="0" borderId="0" xfId="57" applyNumberFormat="1" applyFont="1">
      <alignment/>
      <protection/>
    </xf>
    <xf numFmtId="2" fontId="22" fillId="32" borderId="10" xfId="0" applyNumberFormat="1" applyFont="1" applyFill="1" applyBorder="1" applyAlignment="1">
      <alignment/>
    </xf>
    <xf numFmtId="2" fontId="22" fillId="0" borderId="10" xfId="0" applyNumberFormat="1" applyFont="1" applyBorder="1" applyAlignment="1">
      <alignment/>
    </xf>
    <xf numFmtId="0" fontId="10" fillId="0" borderId="0" xfId="0" applyFont="1" applyFill="1" applyAlignment="1">
      <alignment wrapText="1"/>
    </xf>
    <xf numFmtId="0" fontId="4" fillId="0" borderId="0" xfId="57" applyFont="1" applyFill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0" xfId="57" applyFont="1" applyFill="1">
      <alignment/>
      <protection/>
    </xf>
    <xf numFmtId="2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214" fontId="1" fillId="0" borderId="10" xfId="0" applyNumberFormat="1" applyFont="1" applyFill="1" applyBorder="1" applyAlignment="1">
      <alignment vertical="center" wrapText="1"/>
    </xf>
    <xf numFmtId="200" fontId="4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center" wrapText="1"/>
    </xf>
    <xf numFmtId="195" fontId="1" fillId="0" borderId="10" xfId="72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4" fillId="0" borderId="0" xfId="57" applyFont="1" applyFill="1" applyBorder="1">
      <alignment/>
      <protection/>
    </xf>
    <xf numFmtId="2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0" xfId="60" applyFont="1" applyBorder="1" applyAlignment="1">
      <alignment horizontal="left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0" applyFont="1" applyBorder="1" applyAlignment="1">
      <alignment horizontal="center" vertical="center" wrapText="1"/>
      <protection/>
    </xf>
    <xf numFmtId="0" fontId="1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9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1" fontId="30" fillId="0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3" fontId="1" fillId="0" borderId="10" xfId="57" applyNumberFormat="1" applyFont="1" applyFill="1" applyBorder="1" applyAlignment="1">
      <alignment horizontal="center" vertical="center" wrapText="1"/>
      <protection/>
    </xf>
    <xf numFmtId="3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1" fillId="0" borderId="10" xfId="6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2" fontId="1" fillId="32" borderId="10" xfId="0" applyNumberFormat="1" applyFont="1" applyFill="1" applyBorder="1" applyAlignment="1">
      <alignment wrapText="1"/>
    </xf>
    <xf numFmtId="2" fontId="1" fillId="32" borderId="14" xfId="0" applyNumberFormat="1" applyFont="1" applyFill="1" applyBorder="1" applyAlignment="1">
      <alignment wrapText="1"/>
    </xf>
    <xf numFmtId="0" fontId="21" fillId="32" borderId="14" xfId="0" applyFont="1" applyFill="1" applyBorder="1" applyAlignment="1">
      <alignment wrapText="1"/>
    </xf>
    <xf numFmtId="2" fontId="21" fillId="32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4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/>
    </xf>
    <xf numFmtId="0" fontId="1" fillId="0" borderId="22" xfId="0" applyFont="1" applyFill="1" applyBorder="1" applyAlignment="1">
      <alignment wrapText="1"/>
    </xf>
    <xf numFmtId="1" fontId="1" fillId="32" borderId="10" xfId="0" applyNumberFormat="1" applyFont="1" applyFill="1" applyBorder="1" applyAlignment="1">
      <alignment wrapText="1"/>
    </xf>
    <xf numFmtId="1" fontId="1" fillId="32" borderId="10" xfId="0" applyNumberFormat="1" applyFont="1" applyFill="1" applyBorder="1" applyAlignment="1">
      <alignment horizontal="left" wrapText="1"/>
    </xf>
    <xf numFmtId="2" fontId="10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2" fontId="4" fillId="32" borderId="0" xfId="57" applyNumberFormat="1" applyFont="1" applyFill="1">
      <alignment/>
      <protection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1" fillId="32" borderId="23" xfId="0" applyFont="1" applyFill="1" applyBorder="1" applyAlignment="1">
      <alignment wrapText="1"/>
    </xf>
    <xf numFmtId="0" fontId="25" fillId="32" borderId="14" xfId="0" applyFont="1" applyFill="1" applyBorder="1" applyAlignment="1">
      <alignment wrapText="1"/>
    </xf>
    <xf numFmtId="2" fontId="21" fillId="32" borderId="24" xfId="0" applyNumberFormat="1" applyFont="1" applyFill="1" applyBorder="1" applyAlignment="1">
      <alignment horizontal="left" wrapText="1"/>
    </xf>
    <xf numFmtId="2" fontId="1" fillId="32" borderId="21" xfId="0" applyNumberFormat="1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25" xfId="0" applyFont="1" applyFill="1" applyBorder="1" applyAlignment="1">
      <alignment wrapText="1"/>
    </xf>
    <xf numFmtId="2" fontId="1" fillId="32" borderId="26" xfId="0" applyNumberFormat="1" applyFont="1" applyFill="1" applyBorder="1" applyAlignment="1">
      <alignment wrapText="1"/>
    </xf>
    <xf numFmtId="0" fontId="1" fillId="32" borderId="26" xfId="0" applyFont="1" applyFill="1" applyBorder="1" applyAlignment="1">
      <alignment wrapText="1"/>
    </xf>
    <xf numFmtId="0" fontId="10" fillId="32" borderId="0" xfId="0" applyFont="1" applyFill="1" applyAlignment="1">
      <alignment/>
    </xf>
    <xf numFmtId="1" fontId="4" fillId="32" borderId="0" xfId="57" applyNumberFormat="1" applyFont="1" applyFill="1">
      <alignment/>
      <protection/>
    </xf>
    <xf numFmtId="0" fontId="21" fillId="32" borderId="16" xfId="0" applyFont="1" applyFill="1" applyBorder="1" applyAlignment="1">
      <alignment wrapText="1"/>
    </xf>
    <xf numFmtId="2" fontId="4" fillId="0" borderId="0" xfId="57" applyNumberFormat="1" applyFont="1" applyFill="1">
      <alignment/>
      <protection/>
    </xf>
    <xf numFmtId="0" fontId="15" fillId="0" borderId="0" xfId="0" applyFont="1" applyFill="1" applyAlignment="1">
      <alignment/>
    </xf>
    <xf numFmtId="0" fontId="4" fillId="0" borderId="0" xfId="57" applyFont="1" applyBorder="1">
      <alignment/>
      <protection/>
    </xf>
    <xf numFmtId="0" fontId="10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0" fontId="4" fillId="34" borderId="0" xfId="57" applyFont="1" applyFill="1">
      <alignment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wrapText="1"/>
    </xf>
    <xf numFmtId="2" fontId="10" fillId="34" borderId="14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wrapText="1"/>
    </xf>
    <xf numFmtId="2" fontId="1" fillId="18" borderId="17" xfId="0" applyNumberFormat="1" applyFont="1" applyFill="1" applyBorder="1" applyAlignment="1">
      <alignment wrapText="1"/>
    </xf>
    <xf numFmtId="2" fontId="10" fillId="18" borderId="18" xfId="0" applyNumberFormat="1" applyFont="1" applyFill="1" applyBorder="1" applyAlignment="1">
      <alignment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1" fontId="10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1" fillId="34" borderId="28" xfId="0" applyFont="1" applyFill="1" applyBorder="1" applyAlignment="1">
      <alignment wrapText="1"/>
    </xf>
    <xf numFmtId="0" fontId="1" fillId="34" borderId="29" xfId="0" applyFont="1" applyFill="1" applyBorder="1" applyAlignment="1">
      <alignment wrapText="1"/>
    </xf>
    <xf numFmtId="2" fontId="2" fillId="34" borderId="29" xfId="0" applyNumberFormat="1" applyFont="1" applyFill="1" applyBorder="1" applyAlignment="1">
      <alignment wrapText="1"/>
    </xf>
    <xf numFmtId="0" fontId="4" fillId="34" borderId="29" xfId="0" applyFont="1" applyFill="1" applyBorder="1" applyAlignment="1">
      <alignment wrapText="1"/>
    </xf>
    <xf numFmtId="2" fontId="2" fillId="34" borderId="30" xfId="0" applyNumberFormat="1" applyFont="1" applyFill="1" applyBorder="1" applyAlignment="1">
      <alignment wrapText="1"/>
    </xf>
    <xf numFmtId="0" fontId="10" fillId="34" borderId="31" xfId="0" applyFont="1" applyFill="1" applyBorder="1" applyAlignment="1">
      <alignment wrapText="1"/>
    </xf>
    <xf numFmtId="2" fontId="10" fillId="34" borderId="32" xfId="0" applyNumberFormat="1" applyFont="1" applyFill="1" applyBorder="1" applyAlignment="1">
      <alignment wrapText="1"/>
    </xf>
    <xf numFmtId="0" fontId="10" fillId="34" borderId="33" xfId="0" applyFont="1" applyFill="1" applyBorder="1" applyAlignment="1">
      <alignment wrapText="1"/>
    </xf>
    <xf numFmtId="2" fontId="10" fillId="34" borderId="34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1" fillId="32" borderId="35" xfId="0" applyFont="1" applyFill="1" applyBorder="1" applyAlignment="1">
      <alignment wrapText="1"/>
    </xf>
    <xf numFmtId="0" fontId="1" fillId="32" borderId="36" xfId="0" applyFont="1" applyFill="1" applyBorder="1" applyAlignment="1">
      <alignment wrapText="1"/>
    </xf>
    <xf numFmtId="0" fontId="1" fillId="32" borderId="19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right" vertical="center" wrapText="1"/>
    </xf>
    <xf numFmtId="0" fontId="1" fillId="32" borderId="27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0" fillId="0" borderId="38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wrapText="1"/>
    </xf>
    <xf numFmtId="0" fontId="1" fillId="34" borderId="16" xfId="0" applyFont="1" applyFill="1" applyBorder="1" applyAlignment="1">
      <alignment wrapText="1"/>
    </xf>
    <xf numFmtId="0" fontId="10" fillId="34" borderId="29" xfId="0" applyFont="1" applyFill="1" applyBorder="1" applyAlignment="1">
      <alignment wrapText="1"/>
    </xf>
    <xf numFmtId="2" fontId="10" fillId="18" borderId="39" xfId="0" applyNumberFormat="1" applyFont="1" applyFill="1" applyBorder="1" applyAlignment="1">
      <alignment wrapText="1"/>
    </xf>
    <xf numFmtId="2" fontId="10" fillId="18" borderId="12" xfId="0" applyNumberFormat="1" applyFont="1" applyFill="1" applyBorder="1" applyAlignment="1">
      <alignment wrapText="1"/>
    </xf>
    <xf numFmtId="2" fontId="10" fillId="18" borderId="10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0" xfId="57" applyFont="1" applyFill="1">
      <alignment/>
      <protection/>
    </xf>
    <xf numFmtId="0" fontId="33" fillId="0" borderId="0" xfId="60" applyFont="1" applyBorder="1" applyAlignment="1">
      <alignment horizontal="left" vertical="center" wrapText="1"/>
      <protection/>
    </xf>
    <xf numFmtId="0" fontId="34" fillId="0" borderId="0" xfId="60" applyFont="1">
      <alignment/>
      <protection/>
    </xf>
    <xf numFmtId="0" fontId="19" fillId="0" borderId="11" xfId="60" applyFont="1" applyBorder="1">
      <alignment/>
      <protection/>
    </xf>
    <xf numFmtId="0" fontId="2" fillId="0" borderId="11" xfId="60" applyFont="1" applyBorder="1" applyAlignment="1">
      <alignment horizontal="right"/>
      <protection/>
    </xf>
    <xf numFmtId="206" fontId="2" fillId="0" borderId="23" xfId="60" applyNumberFormat="1" applyFont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35" fillId="0" borderId="0" xfId="60" applyFont="1" applyBorder="1" applyAlignment="1">
      <alignment/>
      <protection/>
    </xf>
    <xf numFmtId="0" fontId="34" fillId="0" borderId="0" xfId="60" applyFont="1" applyBorder="1">
      <alignment/>
      <protection/>
    </xf>
    <xf numFmtId="0" fontId="21" fillId="33" borderId="10" xfId="0" applyFont="1" applyFill="1" applyBorder="1" applyAlignment="1">
      <alignment vertical="center" wrapText="1"/>
    </xf>
    <xf numFmtId="206" fontId="2" fillId="33" borderId="10" xfId="60" applyNumberFormat="1" applyFont="1" applyFill="1" applyBorder="1">
      <alignment/>
      <protection/>
    </xf>
    <xf numFmtId="0" fontId="19" fillId="33" borderId="0" xfId="60" applyFont="1" applyFill="1" applyBorder="1">
      <alignment/>
      <protection/>
    </xf>
    <xf numFmtId="3" fontId="19" fillId="33" borderId="0" xfId="60" applyNumberFormat="1" applyFont="1" applyFill="1" applyBorder="1">
      <alignment/>
      <protection/>
    </xf>
    <xf numFmtId="0" fontId="19" fillId="33" borderId="0" xfId="60" applyFont="1" applyFill="1">
      <alignment/>
      <protection/>
    </xf>
    <xf numFmtId="206" fontId="19" fillId="33" borderId="0" xfId="60" applyNumberFormat="1" applyFont="1" applyFill="1">
      <alignment/>
      <protection/>
    </xf>
    <xf numFmtId="206" fontId="19" fillId="35" borderId="0" xfId="60" applyNumberFormat="1" applyFont="1" applyFill="1">
      <alignment/>
      <protection/>
    </xf>
    <xf numFmtId="0" fontId="19" fillId="35" borderId="0" xfId="60" applyFont="1" applyFill="1">
      <alignment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4" fontId="4" fillId="0" borderId="10" xfId="60" applyNumberFormat="1" applyFont="1" applyFill="1" applyBorder="1">
      <alignment/>
      <protection/>
    </xf>
    <xf numFmtId="4" fontId="2" fillId="0" borderId="10" xfId="60" applyNumberFormat="1" applyFont="1" applyFill="1" applyBorder="1">
      <alignment/>
      <protection/>
    </xf>
    <xf numFmtId="3" fontId="2" fillId="0" borderId="10" xfId="60" applyNumberFormat="1" applyFont="1" applyFill="1" applyBorder="1">
      <alignment/>
      <protection/>
    </xf>
    <xf numFmtId="3" fontId="4" fillId="0" borderId="10" xfId="60" applyNumberFormat="1" applyFont="1" applyFill="1" applyBorder="1">
      <alignment/>
      <protection/>
    </xf>
    <xf numFmtId="206" fontId="2" fillId="0" borderId="10" xfId="60" applyNumberFormat="1" applyFont="1" applyFill="1" applyBorder="1">
      <alignment/>
      <protection/>
    </xf>
    <xf numFmtId="3" fontId="2" fillId="0" borderId="19" xfId="60" applyNumberFormat="1" applyFont="1" applyFill="1" applyBorder="1">
      <alignment/>
      <protection/>
    </xf>
    <xf numFmtId="3" fontId="4" fillId="0" borderId="19" xfId="60" applyNumberFormat="1" applyFont="1" applyFill="1" applyBorder="1">
      <alignment/>
      <protection/>
    </xf>
    <xf numFmtId="206" fontId="34" fillId="0" borderId="0" xfId="60" applyNumberFormat="1" applyFont="1" applyFill="1" applyBorder="1">
      <alignment/>
      <protection/>
    </xf>
    <xf numFmtId="2" fontId="34" fillId="0" borderId="0" xfId="60" applyNumberFormat="1" applyFont="1" applyFill="1" applyBorder="1">
      <alignment/>
      <protection/>
    </xf>
    <xf numFmtId="0" fontId="34" fillId="0" borderId="0" xfId="60" applyFont="1" applyFill="1">
      <alignment/>
      <protection/>
    </xf>
    <xf numFmtId="0" fontId="19" fillId="0" borderId="0" xfId="60" applyFont="1" applyFill="1">
      <alignment/>
      <protection/>
    </xf>
    <xf numFmtId="4" fontId="34" fillId="0" borderId="0" xfId="60" applyNumberFormat="1" applyFont="1" applyFill="1">
      <alignment/>
      <protection/>
    </xf>
    <xf numFmtId="2" fontId="19" fillId="0" borderId="0" xfId="60" applyNumberFormat="1" applyFont="1" applyFill="1">
      <alignment/>
      <protection/>
    </xf>
    <xf numFmtId="0" fontId="4" fillId="0" borderId="10" xfId="60" applyFont="1" applyFill="1" applyBorder="1">
      <alignment/>
      <protection/>
    </xf>
    <xf numFmtId="206" fontId="19" fillId="0" borderId="0" xfId="60" applyNumberFormat="1" applyFont="1">
      <alignment/>
      <protection/>
    </xf>
    <xf numFmtId="0" fontId="14" fillId="0" borderId="0" xfId="60" applyFont="1" applyFill="1">
      <alignment/>
      <protection/>
    </xf>
    <xf numFmtId="0" fontId="36" fillId="0" borderId="10" xfId="60" applyFont="1" applyBorder="1" applyAlignment="1">
      <alignment horizontal="center" vertical="center" wrapText="1"/>
      <protection/>
    </xf>
    <xf numFmtId="3" fontId="36" fillId="0" borderId="10" xfId="60" applyNumberFormat="1" applyFont="1" applyBorder="1" applyAlignment="1">
      <alignment horizontal="center" vertical="center" wrapText="1"/>
      <protection/>
    </xf>
    <xf numFmtId="0" fontId="32" fillId="0" borderId="0" xfId="60" applyFont="1" applyBorder="1">
      <alignment/>
      <protection/>
    </xf>
    <xf numFmtId="0" fontId="32" fillId="0" borderId="0" xfId="60" applyFont="1">
      <alignment/>
      <protection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2" fillId="0" borderId="0" xfId="57" applyFont="1" applyAlignment="1">
      <alignment horizontal="center" vertical="center" wrapText="1"/>
      <protection/>
    </xf>
    <xf numFmtId="0" fontId="1" fillId="32" borderId="12" xfId="0" applyFont="1" applyFill="1" applyBorder="1" applyAlignment="1">
      <alignment vertical="center" wrapText="1"/>
    </xf>
    <xf numFmtId="0" fontId="4" fillId="0" borderId="0" xfId="57" applyFont="1" applyAlignment="1">
      <alignment wrapText="1"/>
      <protection/>
    </xf>
    <xf numFmtId="2" fontId="4" fillId="32" borderId="0" xfId="0" applyNumberFormat="1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40" fillId="32" borderId="0" xfId="0" applyFont="1" applyFill="1" applyBorder="1" applyAlignment="1">
      <alignment/>
    </xf>
    <xf numFmtId="1" fontId="41" fillId="32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206" fontId="4" fillId="0" borderId="10" xfId="60" applyNumberFormat="1" applyFont="1" applyFill="1" applyBorder="1">
      <alignment/>
      <protection/>
    </xf>
    <xf numFmtId="4" fontId="4" fillId="0" borderId="19" xfId="60" applyNumberFormat="1" applyFont="1" applyFill="1" applyBorder="1">
      <alignment/>
      <protection/>
    </xf>
    <xf numFmtId="4" fontId="2" fillId="0" borderId="19" xfId="60" applyNumberFormat="1" applyFont="1" applyFill="1" applyBorder="1">
      <alignment/>
      <protection/>
    </xf>
    <xf numFmtId="4" fontId="2" fillId="33" borderId="10" xfId="60" applyNumberFormat="1" applyFont="1" applyFill="1" applyBorder="1">
      <alignment/>
      <protection/>
    </xf>
    <xf numFmtId="0" fontId="1" fillId="32" borderId="19" xfId="0" applyFont="1" applyFill="1" applyBorder="1" applyAlignment="1">
      <alignment horizontal="left" wrapText="1"/>
    </xf>
    <xf numFmtId="0" fontId="1" fillId="32" borderId="27" xfId="0" applyFont="1" applyFill="1" applyBorder="1" applyAlignment="1">
      <alignment horizontal="left" wrapText="1"/>
    </xf>
    <xf numFmtId="0" fontId="1" fillId="32" borderId="25" xfId="0" applyFont="1" applyFill="1" applyBorder="1" applyAlignment="1">
      <alignment horizontal="left" wrapText="1"/>
    </xf>
    <xf numFmtId="0" fontId="11" fillId="0" borderId="0" xfId="57" applyFont="1" applyFill="1" applyAlignment="1">
      <alignment horizontal="center"/>
      <protection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right" wrapText="1"/>
    </xf>
    <xf numFmtId="0" fontId="4" fillId="32" borderId="10" xfId="0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1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1" fontId="1" fillId="32" borderId="10" xfId="0" applyNumberFormat="1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1" fillId="32" borderId="40" xfId="0" applyFont="1" applyFill="1" applyBorder="1" applyAlignment="1">
      <alignment/>
    </xf>
    <xf numFmtId="0" fontId="10" fillId="32" borderId="12" xfId="0" applyFont="1" applyFill="1" applyBorder="1" applyAlignment="1">
      <alignment horizontal="center" wrapText="1"/>
    </xf>
    <xf numFmtId="0" fontId="1" fillId="32" borderId="12" xfId="0" applyFont="1" applyFill="1" applyBorder="1" applyAlignment="1">
      <alignment/>
    </xf>
    <xf numFmtId="2" fontId="1" fillId="32" borderId="12" xfId="0" applyNumberFormat="1" applyFont="1" applyFill="1" applyBorder="1" applyAlignment="1">
      <alignment/>
    </xf>
    <xf numFmtId="2" fontId="10" fillId="32" borderId="12" xfId="0" applyNumberFormat="1" applyFont="1" applyFill="1" applyBorder="1" applyAlignment="1">
      <alignment/>
    </xf>
    <xf numFmtId="0" fontId="42" fillId="32" borderId="12" xfId="0" applyFont="1" applyFill="1" applyBorder="1" applyAlignment="1">
      <alignment/>
    </xf>
    <xf numFmtId="2" fontId="43" fillId="32" borderId="10" xfId="0" applyNumberFormat="1" applyFont="1" applyFill="1" applyBorder="1" applyAlignment="1">
      <alignment/>
    </xf>
    <xf numFmtId="0" fontId="1" fillId="32" borderId="14" xfId="0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0" fillId="32" borderId="29" xfId="0" applyNumberFormat="1" applyFont="1" applyFill="1" applyBorder="1" applyAlignment="1">
      <alignment/>
    </xf>
    <xf numFmtId="1" fontId="10" fillId="32" borderId="29" xfId="0" applyNumberFormat="1" applyFont="1" applyFill="1" applyBorder="1" applyAlignment="1">
      <alignment/>
    </xf>
    <xf numFmtId="2" fontId="10" fillId="32" borderId="30" xfId="0" applyNumberFormat="1" applyFont="1" applyFill="1" applyBorder="1" applyAlignment="1">
      <alignment/>
    </xf>
    <xf numFmtId="0" fontId="10" fillId="32" borderId="35" xfId="0" applyFont="1" applyFill="1" applyBorder="1" applyAlignment="1">
      <alignment horizontal="center"/>
    </xf>
    <xf numFmtId="0" fontId="42" fillId="32" borderId="12" xfId="0" applyFont="1" applyFill="1" applyBorder="1" applyAlignment="1">
      <alignment horizontal="center"/>
    </xf>
    <xf numFmtId="0" fontId="10" fillId="32" borderId="36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/>
    </xf>
    <xf numFmtId="0" fontId="1" fillId="32" borderId="27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32" borderId="23" xfId="0" applyFont="1" applyFill="1" applyBorder="1" applyAlignment="1">
      <alignment horizontal="center"/>
    </xf>
    <xf numFmtId="2" fontId="10" fillId="32" borderId="14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31" fillId="32" borderId="29" xfId="0" applyFont="1" applyFill="1" applyBorder="1" applyAlignment="1">
      <alignment/>
    </xf>
    <xf numFmtId="0" fontId="44" fillId="32" borderId="29" xfId="0" applyFont="1" applyFill="1" applyBorder="1" applyAlignment="1">
      <alignment/>
    </xf>
    <xf numFmtId="1" fontId="31" fillId="32" borderId="2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4" fillId="0" borderId="10" xfId="57" applyFont="1" applyFill="1" applyBorder="1">
      <alignment/>
      <protection/>
    </xf>
    <xf numFmtId="0" fontId="4" fillId="32" borderId="10" xfId="57" applyFont="1" applyFill="1" applyBorder="1">
      <alignment/>
      <protection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1" fillId="32" borderId="36" xfId="0" applyFont="1" applyFill="1" applyBorder="1" applyAlignment="1">
      <alignment/>
    </xf>
    <xf numFmtId="0" fontId="1" fillId="32" borderId="12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2" fontId="1" fillId="36" borderId="10" xfId="0" applyNumberFormat="1" applyFont="1" applyFill="1" applyBorder="1" applyAlignment="1">
      <alignment wrapText="1"/>
    </xf>
    <xf numFmtId="0" fontId="4" fillId="36" borderId="10" xfId="57" applyFont="1" applyFill="1" applyBorder="1">
      <alignment/>
      <protection/>
    </xf>
    <xf numFmtId="2" fontId="10" fillId="18" borderId="29" xfId="0" applyNumberFormat="1" applyFont="1" applyFill="1" applyBorder="1" applyAlignment="1">
      <alignment wrapText="1"/>
    </xf>
    <xf numFmtId="1" fontId="22" fillId="32" borderId="10" xfId="0" applyNumberFormat="1" applyFont="1" applyFill="1" applyBorder="1" applyAlignment="1">
      <alignment/>
    </xf>
    <xf numFmtId="1" fontId="22" fillId="33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/>
    </xf>
    <xf numFmtId="0" fontId="11" fillId="0" borderId="11" xfId="57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22" fillId="0" borderId="11" xfId="57" applyFont="1" applyBorder="1">
      <alignment/>
      <protection/>
    </xf>
    <xf numFmtId="0" fontId="4" fillId="0" borderId="11" xfId="57" applyFont="1" applyBorder="1">
      <alignment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38" fillId="0" borderId="0" xfId="0" applyNumberFormat="1" applyFont="1" applyAlignment="1">
      <alignment horizontal="center" wrapText="1"/>
    </xf>
    <xf numFmtId="0" fontId="39" fillId="3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0" xfId="57" applyFont="1" applyFill="1" applyAlignment="1">
      <alignment horizontal="center"/>
      <protection/>
    </xf>
    <xf numFmtId="0" fontId="11" fillId="0" borderId="11" xfId="57" applyFont="1" applyFill="1" applyBorder="1" applyAlignment="1">
      <alignment horizontal="center"/>
      <protection/>
    </xf>
    <xf numFmtId="1" fontId="27" fillId="0" borderId="11" xfId="0" applyNumberFormat="1" applyFont="1" applyFill="1" applyBorder="1" applyAlignment="1">
      <alignment horizontal="center" vertical="center" wrapText="1"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33" fillId="0" borderId="0" xfId="59" applyFont="1" applyFill="1" applyBorder="1" applyAlignment="1">
      <alignment horizontal="center" vertical="center" wrapText="1"/>
      <protection/>
    </xf>
    <xf numFmtId="206" fontId="4" fillId="0" borderId="14" xfId="60" applyNumberFormat="1" applyFont="1" applyBorder="1" applyAlignment="1">
      <alignment horizontal="center" vertical="center" wrapText="1"/>
      <protection/>
    </xf>
    <xf numFmtId="206" fontId="4" fillId="0" borderId="12" xfId="60" applyNumberFormat="1" applyFont="1" applyBorder="1" applyAlignment="1">
      <alignment horizontal="center" vertical="center" wrapText="1"/>
      <protection/>
    </xf>
    <xf numFmtId="206" fontId="2" fillId="0" borderId="14" xfId="60" applyNumberFormat="1" applyFont="1" applyBorder="1" applyAlignment="1">
      <alignment horizontal="center" vertical="center" wrapText="1"/>
      <protection/>
    </xf>
    <xf numFmtId="206" fontId="2" fillId="0" borderId="12" xfId="60" applyNumberFormat="1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206" fontId="4" fillId="0" borderId="10" xfId="60" applyNumberFormat="1" applyFont="1" applyBorder="1" applyAlignment="1">
      <alignment horizontal="center" vertical="center" wrapText="1"/>
      <protection/>
    </xf>
    <xf numFmtId="206" fontId="4" fillId="0" borderId="23" xfId="60" applyNumberFormat="1" applyFont="1" applyBorder="1" applyAlignment="1">
      <alignment horizontal="center" vertical="center" wrapText="1"/>
      <protection/>
    </xf>
    <xf numFmtId="206" fontId="4" fillId="0" borderId="20" xfId="60" applyNumberFormat="1" applyFont="1" applyBorder="1" applyAlignment="1">
      <alignment horizontal="center" vertical="center" wrapText="1"/>
      <protection/>
    </xf>
    <xf numFmtId="206" fontId="4" fillId="0" borderId="35" xfId="60" applyNumberFormat="1" applyFont="1" applyBorder="1" applyAlignment="1">
      <alignment horizontal="center" vertical="center" wrapText="1"/>
      <protection/>
    </xf>
    <xf numFmtId="206" fontId="4" fillId="0" borderId="11" xfId="60" applyNumberFormat="1" applyFont="1" applyBorder="1" applyAlignment="1">
      <alignment horizontal="center" vertical="center" wrapText="1"/>
      <protection/>
    </xf>
    <xf numFmtId="206" fontId="4" fillId="0" borderId="19" xfId="60" applyNumberFormat="1" applyFont="1" applyBorder="1" applyAlignment="1">
      <alignment horizontal="center" vertical="center" wrapText="1"/>
      <protection/>
    </xf>
    <xf numFmtId="206" fontId="4" fillId="0" borderId="25" xfId="60" applyNumberFormat="1" applyFont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4" fillId="0" borderId="27" xfId="59" applyFont="1" applyFill="1" applyBorder="1" applyAlignment="1">
      <alignment horizontal="center" vertical="center" wrapText="1"/>
      <protection/>
    </xf>
    <xf numFmtId="206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13" fillId="0" borderId="11" xfId="60" applyFont="1" applyBorder="1" applyAlignment="1">
      <alignment horizontal="center" vertical="center" wrapText="1"/>
      <protection/>
    </xf>
    <xf numFmtId="206" fontId="4" fillId="0" borderId="16" xfId="60" applyNumberFormat="1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20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32" borderId="41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" fillId="3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4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20" xfId="0" applyFont="1" applyFill="1" applyBorder="1" applyAlignment="1">
      <alignment horizontal="center" vertical="top"/>
    </xf>
    <xf numFmtId="0" fontId="1" fillId="32" borderId="43" xfId="0" applyFont="1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10" fillId="0" borderId="46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2" fillId="34" borderId="19" xfId="0" applyFont="1" applyFill="1" applyBorder="1" applyAlignment="1">
      <alignment horizontal="left" wrapText="1"/>
    </xf>
    <xf numFmtId="0" fontId="2" fillId="34" borderId="25" xfId="0" applyFont="1" applyFill="1" applyBorder="1" applyAlignment="1">
      <alignment horizontal="left" wrapText="1"/>
    </xf>
    <xf numFmtId="0" fontId="2" fillId="34" borderId="27" xfId="0" applyFont="1" applyFill="1" applyBorder="1" applyAlignment="1">
      <alignment horizontal="left" wrapText="1"/>
    </xf>
    <xf numFmtId="0" fontId="1" fillId="32" borderId="19" xfId="0" applyFont="1" applyFill="1" applyBorder="1" applyAlignment="1">
      <alignment horizontal="left" wrapText="1"/>
    </xf>
    <xf numFmtId="0" fontId="1" fillId="32" borderId="27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horizontal="left" wrapText="1"/>
    </xf>
    <xf numFmtId="0" fontId="1" fillId="32" borderId="20" xfId="0" applyFont="1" applyFill="1" applyBorder="1" applyAlignment="1">
      <alignment wrapText="1"/>
    </xf>
    <xf numFmtId="0" fontId="1" fillId="32" borderId="25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 wrapText="1"/>
    </xf>
    <xf numFmtId="0" fontId="10" fillId="34" borderId="25" xfId="0" applyFont="1" applyFill="1" applyBorder="1" applyAlignment="1">
      <alignment horizontal="left" wrapText="1"/>
    </xf>
    <xf numFmtId="0" fontId="10" fillId="34" borderId="27" xfId="0" applyFont="1" applyFill="1" applyBorder="1" applyAlignment="1">
      <alignment horizontal="left" wrapText="1"/>
    </xf>
    <xf numFmtId="0" fontId="1" fillId="32" borderId="19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center" wrapText="1"/>
    </xf>
    <xf numFmtId="0" fontId="1" fillId="32" borderId="27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1" fillId="32" borderId="15" xfId="0" applyNumberFormat="1" applyFont="1" applyFill="1" applyBorder="1" applyAlignment="1">
      <alignment horizontal="left" wrapText="1"/>
    </xf>
    <xf numFmtId="0" fontId="21" fillId="34" borderId="48" xfId="0" applyFont="1" applyFill="1" applyBorder="1" applyAlignment="1">
      <alignment horizontal="center" wrapText="1"/>
    </xf>
    <xf numFmtId="0" fontId="21" fillId="34" borderId="49" xfId="0" applyFont="1" applyFill="1" applyBorder="1" applyAlignment="1">
      <alignment horizontal="center" wrapText="1"/>
    </xf>
    <xf numFmtId="2" fontId="21" fillId="32" borderId="19" xfId="0" applyNumberFormat="1" applyFont="1" applyFill="1" applyBorder="1" applyAlignment="1">
      <alignment horizontal="center" wrapText="1"/>
    </xf>
    <xf numFmtId="2" fontId="21" fillId="32" borderId="27" xfId="0" applyNumberFormat="1" applyFont="1" applyFill="1" applyBorder="1" applyAlignment="1">
      <alignment horizontal="center" wrapText="1"/>
    </xf>
    <xf numFmtId="2" fontId="1" fillId="32" borderId="10" xfId="0" applyNumberFormat="1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0" fillId="34" borderId="46" xfId="0" applyFont="1" applyFill="1" applyBorder="1" applyAlignment="1">
      <alignment wrapText="1"/>
    </xf>
    <xf numFmtId="0" fontId="10" fillId="34" borderId="47" xfId="0" applyFont="1" applyFill="1" applyBorder="1" applyAlignment="1">
      <alignment wrapText="1"/>
    </xf>
    <xf numFmtId="0" fontId="10" fillId="34" borderId="53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0" fillId="34" borderId="45" xfId="0" applyFont="1" applyFill="1" applyBorder="1" applyAlignment="1">
      <alignment wrapText="1"/>
    </xf>
    <xf numFmtId="0" fontId="10" fillId="34" borderId="54" xfId="0" applyFont="1" applyFill="1" applyBorder="1" applyAlignment="1">
      <alignment wrapText="1"/>
    </xf>
    <xf numFmtId="0" fontId="1" fillId="32" borderId="42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9" xfId="0" applyFont="1" applyFill="1" applyBorder="1" applyAlignment="1">
      <alignment wrapText="1"/>
    </xf>
    <xf numFmtId="2" fontId="1" fillId="32" borderId="19" xfId="0" applyNumberFormat="1" applyFont="1" applyFill="1" applyBorder="1" applyAlignment="1">
      <alignment horizontal="left" wrapText="1"/>
    </xf>
    <xf numFmtId="2" fontId="1" fillId="32" borderId="27" xfId="0" applyNumberFormat="1" applyFont="1" applyFill="1" applyBorder="1" applyAlignment="1">
      <alignment horizontal="left" wrapText="1"/>
    </xf>
    <xf numFmtId="0" fontId="21" fillId="32" borderId="19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left" wrapText="1"/>
    </xf>
    <xf numFmtId="0" fontId="4" fillId="32" borderId="27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4" fillId="32" borderId="14" xfId="57" applyFont="1" applyFill="1" applyBorder="1" applyAlignment="1">
      <alignment horizontal="center" vertical="center"/>
      <protection/>
    </xf>
    <xf numFmtId="0" fontId="4" fillId="32" borderId="12" xfId="57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46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/>
      <protection/>
    </xf>
    <xf numFmtId="0" fontId="2" fillId="0" borderId="25" xfId="57" applyFont="1" applyFill="1" applyBorder="1" applyAlignment="1">
      <alignment horizontal="center"/>
      <protection/>
    </xf>
    <xf numFmtId="0" fontId="2" fillId="0" borderId="27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10" fillId="34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7" fillId="32" borderId="19" xfId="0" applyFont="1" applyFill="1" applyBorder="1" applyAlignment="1">
      <alignment horizontal="left" wrapText="1"/>
    </xf>
    <xf numFmtId="0" fontId="17" fillId="32" borderId="27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8" fillId="32" borderId="20" xfId="0" applyFont="1" applyFill="1" applyBorder="1" applyAlignment="1">
      <alignment horizontal="center" vertical="top"/>
    </xf>
    <xf numFmtId="0" fontId="4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0" fillId="32" borderId="28" xfId="0" applyFont="1" applyFill="1" applyBorder="1" applyAlignment="1">
      <alignment horizontal="center"/>
    </xf>
    <xf numFmtId="0" fontId="10" fillId="32" borderId="29" xfId="0" applyFont="1" applyFill="1" applyBorder="1" applyAlignment="1">
      <alignment horizontal="center"/>
    </xf>
    <xf numFmtId="0" fontId="10" fillId="32" borderId="23" xfId="0" applyFont="1" applyFill="1" applyBorder="1" applyAlignment="1">
      <alignment horizontal="center"/>
    </xf>
    <xf numFmtId="0" fontId="10" fillId="32" borderId="20" xfId="0" applyFont="1" applyFill="1" applyBorder="1" applyAlignment="1">
      <alignment horizontal="center"/>
    </xf>
    <xf numFmtId="0" fontId="10" fillId="32" borderId="5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23-01-19" xfId="58"/>
    <cellStyle name="Обычный_Зарплата 2008 засилка" xfId="59"/>
    <cellStyle name="Обычный_Зарплата 2014 " xfId="60"/>
    <cellStyle name="Обычный_Освіта  прогнозні розрахунки 2014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Тысячи [0]_Розподіл (2)" xfId="70"/>
    <cellStyle name="Тысячи_бюджет 1998 по клас.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7;%20&#1092;&#1086;&#1088;&#1084;&#1080;%20&#1085;&#1072;%20&#1079;&#1072;&#1082;&#1083;&#1072;&#1076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 ЗФ"/>
      <sheetName val="2110+2120"/>
      <sheetName val="2210"/>
      <sheetName val="гігієн для вихов -2210"/>
      <sheetName val="одяг для вихов - 2210"/>
      <sheetName val="2220"/>
      <sheetName val="діто-дні"/>
      <sheetName val="2230 -інтернати+бПК"/>
      <sheetName val="2230 (70601)"/>
      <sheetName val="2230 ДФ"/>
      <sheetName val="2240"/>
      <sheetName val="2250"/>
      <sheetName val=" 2270(1)"/>
      <sheetName val="2270(2)"/>
      <sheetName val="2282"/>
      <sheetName val="2720 (70601)"/>
      <sheetName val="2730"/>
      <sheetName val="2800"/>
    </sheetNames>
    <sheetDataSet>
      <sheetData sheetId="12">
        <row r="9">
          <cell r="G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view="pageBreakPreview" zoomScale="60" zoomScalePageLayoutView="0" workbookViewId="0" topLeftCell="A1">
      <selection activeCell="G8" sqref="G8"/>
    </sheetView>
  </sheetViews>
  <sheetFormatPr defaultColWidth="9.140625" defaultRowHeight="12.75"/>
  <cols>
    <col min="1" max="1" width="46.7109375" style="32" customWidth="1"/>
    <col min="2" max="2" width="27.28125" style="32" customWidth="1"/>
    <col min="3" max="3" width="24.57421875" style="32" customWidth="1"/>
    <col min="4" max="4" width="12.28125" style="1" bestFit="1" customWidth="1"/>
    <col min="5" max="16384" width="9.140625" style="1" customWidth="1"/>
  </cols>
  <sheetData>
    <row r="1" spans="1:3" ht="81.75" customHeight="1">
      <c r="A1" s="361" t="s">
        <v>209</v>
      </c>
      <c r="B1" s="361"/>
      <c r="C1" s="361"/>
    </row>
    <row r="2" spans="1:3" ht="32.25" customHeight="1">
      <c r="A2" s="565" t="s">
        <v>394</v>
      </c>
      <c r="B2" s="362"/>
      <c r="C2" s="362"/>
    </row>
    <row r="3" spans="1:3" ht="17.25" customHeight="1">
      <c r="A3" s="53"/>
      <c r="B3" s="53"/>
      <c r="C3" s="53"/>
    </row>
    <row r="4" spans="1:3" ht="24.75" customHeight="1">
      <c r="A4" s="33" t="s">
        <v>78</v>
      </c>
      <c r="B4" s="34" t="s">
        <v>60</v>
      </c>
      <c r="C4" s="35" t="s">
        <v>23</v>
      </c>
    </row>
    <row r="5" spans="1:5" ht="27.75" customHeight="1">
      <c r="A5" s="36" t="s">
        <v>79</v>
      </c>
      <c r="B5" s="37">
        <v>2111</v>
      </c>
      <c r="C5" s="353">
        <f>'2111+2120'!Z9</f>
        <v>1453311</v>
      </c>
      <c r="D5" s="59"/>
      <c r="E5" s="59"/>
    </row>
    <row r="6" spans="1:5" s="2" customFormat="1" ht="27.75" customHeight="1">
      <c r="A6" s="38" t="s">
        <v>80</v>
      </c>
      <c r="B6" s="39">
        <v>2120</v>
      </c>
      <c r="C6" s="353">
        <f>'2111+2120'!AA9</f>
        <v>319729</v>
      </c>
      <c r="D6" s="60"/>
      <c r="E6" s="59"/>
    </row>
    <row r="7" spans="1:5" ht="44.25" customHeight="1">
      <c r="A7" s="38" t="s">
        <v>81</v>
      </c>
      <c r="B7" s="39">
        <v>2210</v>
      </c>
      <c r="C7" s="351">
        <f>'2210 розгорн'!F141</f>
        <v>173979</v>
      </c>
      <c r="D7" s="61"/>
      <c r="E7" s="59"/>
    </row>
    <row r="8" spans="1:5" ht="44.25" customHeight="1">
      <c r="A8" s="38" t="s">
        <v>191</v>
      </c>
      <c r="B8" s="39">
        <v>2220</v>
      </c>
      <c r="C8" s="351"/>
      <c r="D8" s="61"/>
      <c r="E8" s="59"/>
    </row>
    <row r="9" spans="1:5" ht="44.25" customHeight="1">
      <c r="A9" s="38" t="s">
        <v>190</v>
      </c>
      <c r="B9" s="39">
        <v>2230</v>
      </c>
      <c r="C9" s="351"/>
      <c r="D9" s="61"/>
      <c r="E9" s="59"/>
    </row>
    <row r="10" spans="1:5" ht="43.5" customHeight="1">
      <c r="A10" s="38" t="s">
        <v>82</v>
      </c>
      <c r="B10" s="39">
        <v>2240</v>
      </c>
      <c r="C10" s="351">
        <f>'2240 розгорн'!G131</f>
        <v>997780</v>
      </c>
      <c r="D10" s="61"/>
      <c r="E10" s="59"/>
    </row>
    <row r="11" spans="1:5" ht="27" customHeight="1">
      <c r="A11" s="38" t="s">
        <v>83</v>
      </c>
      <c r="B11" s="39">
        <v>2250</v>
      </c>
      <c r="C11" s="351">
        <f>'2250'!G19</f>
        <v>8970</v>
      </c>
      <c r="D11" s="61"/>
      <c r="E11" s="59"/>
    </row>
    <row r="12" spans="1:5" ht="40.5" customHeight="1">
      <c r="A12" s="38" t="s">
        <v>84</v>
      </c>
      <c r="B12" s="39">
        <v>2271</v>
      </c>
      <c r="C12" s="351">
        <f>'2270 (2)'!L7</f>
        <v>108054.20700000001</v>
      </c>
      <c r="D12" s="59"/>
      <c r="E12" s="59"/>
    </row>
    <row r="13" spans="1:5" ht="41.25" customHeight="1">
      <c r="A13" s="38" t="s">
        <v>85</v>
      </c>
      <c r="B13" s="39">
        <v>2272</v>
      </c>
      <c r="C13" s="351">
        <f>'2270 (2)'!R7</f>
        <v>3284.715</v>
      </c>
      <c r="D13" s="59"/>
      <c r="E13" s="59"/>
    </row>
    <row r="14" spans="1:5" ht="27.75" customHeight="1">
      <c r="A14" s="38" t="s">
        <v>86</v>
      </c>
      <c r="B14" s="39">
        <v>2273</v>
      </c>
      <c r="C14" s="351">
        <f>'2270 (2)'!X7</f>
        <v>42886.8</v>
      </c>
      <c r="D14" s="59"/>
      <c r="E14" s="59"/>
    </row>
    <row r="15" spans="1:5" ht="27.75" customHeight="1">
      <c r="A15" s="38" t="s">
        <v>192</v>
      </c>
      <c r="B15" s="39">
        <v>2274</v>
      </c>
      <c r="C15" s="63">
        <f>'2270 (2)'!AD7</f>
        <v>0</v>
      </c>
      <c r="D15" s="59"/>
      <c r="E15" s="59"/>
    </row>
    <row r="16" spans="1:5" ht="66.75" customHeight="1">
      <c r="A16" s="38" t="s">
        <v>90</v>
      </c>
      <c r="B16" s="39">
        <v>2282</v>
      </c>
      <c r="C16" s="63">
        <f>'2282'!F12</f>
        <v>0</v>
      </c>
      <c r="D16" s="59"/>
      <c r="E16" s="59"/>
    </row>
    <row r="17" spans="1:5" ht="31.5" customHeight="1">
      <c r="A17" s="38" t="s">
        <v>193</v>
      </c>
      <c r="B17" s="39">
        <v>2720</v>
      </c>
      <c r="C17" s="63"/>
      <c r="D17" s="59"/>
      <c r="E17" s="59"/>
    </row>
    <row r="18" spans="1:5" ht="27.75" customHeight="1">
      <c r="A18" s="38" t="s">
        <v>105</v>
      </c>
      <c r="B18" s="39">
        <v>2730</v>
      </c>
      <c r="C18" s="63">
        <f>'2730 '!W6</f>
        <v>0</v>
      </c>
      <c r="D18" s="62"/>
      <c r="E18" s="59"/>
    </row>
    <row r="19" spans="1:5" ht="28.5" customHeight="1">
      <c r="A19" s="38" t="s">
        <v>87</v>
      </c>
      <c r="B19" s="40">
        <v>2800</v>
      </c>
      <c r="C19" s="353">
        <f>'2800'!F14</f>
        <v>350</v>
      </c>
      <c r="E19" s="59"/>
    </row>
    <row r="20" spans="1:5" ht="33.75" customHeight="1">
      <c r="A20" s="38" t="s">
        <v>89</v>
      </c>
      <c r="B20" s="40">
        <v>3000</v>
      </c>
      <c r="C20" s="64">
        <f>C21+C22+C23+C24</f>
        <v>221244</v>
      </c>
      <c r="E20" s="59"/>
    </row>
    <row r="21" spans="1:5" ht="40.5" customHeight="1">
      <c r="A21" s="38" t="s">
        <v>108</v>
      </c>
      <c r="B21" s="40">
        <v>3110</v>
      </c>
      <c r="C21" s="64">
        <f>'3110 '!F20</f>
        <v>221244</v>
      </c>
      <c r="E21" s="59"/>
    </row>
    <row r="22" spans="1:5" ht="27.75" customHeight="1">
      <c r="A22" s="38" t="s">
        <v>109</v>
      </c>
      <c r="B22" s="40">
        <v>3122</v>
      </c>
      <c r="C22" s="64"/>
      <c r="E22" s="59">
        <f>C22-D22</f>
        <v>0</v>
      </c>
    </row>
    <row r="23" spans="1:5" ht="42.75" customHeight="1">
      <c r="A23" s="38" t="s">
        <v>110</v>
      </c>
      <c r="B23" s="40">
        <v>3132</v>
      </c>
      <c r="C23" s="64"/>
      <c r="E23" s="59">
        <f>C23-D23</f>
        <v>0</v>
      </c>
    </row>
    <row r="24" spans="1:5" ht="42.75" customHeight="1">
      <c r="A24" s="38" t="s">
        <v>111</v>
      </c>
      <c r="B24" s="40">
        <v>3142</v>
      </c>
      <c r="C24" s="64"/>
      <c r="E24" s="59">
        <f>C24-D24</f>
        <v>0</v>
      </c>
    </row>
    <row r="25" spans="1:5" ht="22.5" customHeight="1">
      <c r="A25" s="41" t="s">
        <v>88</v>
      </c>
      <c r="B25" s="41"/>
      <c r="C25" s="352">
        <f>SUM(C5:C20)</f>
        <v>3329588.7219999996</v>
      </c>
      <c r="D25" s="59"/>
      <c r="E25" s="59"/>
    </row>
    <row r="26" spans="1:3" ht="23.25">
      <c r="A26" s="54"/>
      <c r="B26" s="54"/>
      <c r="C26" s="54"/>
    </row>
    <row r="27" spans="1:3" ht="18.75">
      <c r="A27" s="27" t="s">
        <v>56</v>
      </c>
      <c r="B27" s="271"/>
      <c r="C27" s="272" t="s">
        <v>383</v>
      </c>
    </row>
    <row r="28" spans="1:3" ht="18.75">
      <c r="A28" s="27"/>
      <c r="B28" s="273" t="s">
        <v>36</v>
      </c>
      <c r="C28" s="27"/>
    </row>
    <row r="29" spans="1:3" ht="12.75" customHeight="1">
      <c r="A29" s="27"/>
      <c r="B29" s="27"/>
      <c r="C29" s="274"/>
    </row>
    <row r="30" spans="1:5" ht="18.75">
      <c r="A30" s="13" t="s">
        <v>162</v>
      </c>
      <c r="B30" s="14"/>
      <c r="C30" s="275" t="s">
        <v>384</v>
      </c>
      <c r="D30" s="363"/>
      <c r="E30" s="363"/>
    </row>
    <row r="31" spans="1:5" ht="18.75">
      <c r="A31" s="13"/>
      <c r="B31" s="273" t="s">
        <v>36</v>
      </c>
      <c r="C31" s="273"/>
      <c r="D31" s="360"/>
      <c r="E31" s="360"/>
    </row>
    <row r="32" spans="1:3" ht="18.75">
      <c r="A32" s="1"/>
      <c r="B32" s="1"/>
      <c r="C32" s="1"/>
    </row>
  </sheetData>
  <sheetProtection/>
  <mergeCells count="4">
    <mergeCell ref="D31:E31"/>
    <mergeCell ref="A1:C1"/>
    <mergeCell ref="A2:C2"/>
    <mergeCell ref="D30:E30"/>
  </mergeCells>
  <printOptions/>
  <pageMargins left="1.1811023622047245" right="0.1968503937007874" top="0.984251968503937" bottom="0.1968503937007874" header="0.2362204724409449" footer="0.1968503937007874"/>
  <pageSetup fitToWidth="3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7.00390625" style="7" customWidth="1"/>
    <col min="2" max="2" width="28.8515625" style="7" customWidth="1"/>
    <col min="3" max="3" width="13.57421875" style="7" customWidth="1"/>
    <col min="4" max="4" width="12.140625" style="7" customWidth="1"/>
    <col min="5" max="5" width="11.57421875" style="7" customWidth="1"/>
    <col min="6" max="6" width="11.140625" style="7" customWidth="1"/>
    <col min="7" max="16384" width="9.140625" style="1" customWidth="1"/>
  </cols>
  <sheetData>
    <row r="1" spans="1:6" ht="18.75">
      <c r="A1" s="546" t="s">
        <v>194</v>
      </c>
      <c r="B1" s="546"/>
      <c r="C1" s="546"/>
      <c r="D1" s="546"/>
      <c r="E1" s="546"/>
      <c r="F1" s="546"/>
    </row>
    <row r="2" spans="1:6" ht="18.75">
      <c r="A2" s="223"/>
      <c r="B2" s="223"/>
      <c r="C2" s="223"/>
      <c r="D2" s="223"/>
      <c r="E2" s="223"/>
      <c r="F2" s="223"/>
    </row>
    <row r="3" spans="1:6" ht="34.5" customHeight="1">
      <c r="A3" s="551" t="s">
        <v>195</v>
      </c>
      <c r="B3" s="551"/>
      <c r="C3" s="551"/>
      <c r="D3" s="551"/>
      <c r="E3" s="551"/>
      <c r="F3" s="551"/>
    </row>
    <row r="4" spans="1:6" ht="37.5">
      <c r="A4" s="17" t="s">
        <v>18</v>
      </c>
      <c r="B4" s="552" t="s">
        <v>19</v>
      </c>
      <c r="C4" s="553"/>
      <c r="D4" s="17" t="s">
        <v>21</v>
      </c>
      <c r="E4" s="17" t="s">
        <v>22</v>
      </c>
      <c r="F4" s="17" t="s">
        <v>23</v>
      </c>
    </row>
    <row r="5" spans="1:9" ht="28.5" customHeight="1">
      <c r="A5" s="276">
        <v>1</v>
      </c>
      <c r="B5" s="547"/>
      <c r="C5" s="548"/>
      <c r="D5" s="42"/>
      <c r="E5" s="42"/>
      <c r="F5" s="137">
        <f>D5*E5</f>
        <v>0</v>
      </c>
      <c r="I5" s="61"/>
    </row>
    <row r="6" spans="1:9" ht="28.5" customHeight="1">
      <c r="A6" s="276">
        <v>2</v>
      </c>
      <c r="B6" s="547"/>
      <c r="C6" s="548"/>
      <c r="D6" s="42"/>
      <c r="E6" s="42"/>
      <c r="F6" s="137">
        <f>D6*E6</f>
        <v>0</v>
      </c>
      <c r="I6" s="61"/>
    </row>
    <row r="7" spans="1:6" ht="28.5" customHeight="1">
      <c r="A7" s="276">
        <v>3</v>
      </c>
      <c r="B7" s="547"/>
      <c r="C7" s="548"/>
      <c r="D7" s="42"/>
      <c r="E7" s="42"/>
      <c r="F7" s="137">
        <f>D7*E7</f>
        <v>0</v>
      </c>
    </row>
    <row r="8" spans="1:6" ht="18.75">
      <c r="A8" s="193"/>
      <c r="B8" s="549" t="s">
        <v>25</v>
      </c>
      <c r="C8" s="550"/>
      <c r="D8" s="193"/>
      <c r="E8" s="193"/>
      <c r="F8" s="196">
        <f>SUM(F5:F7)</f>
        <v>0</v>
      </c>
    </row>
    <row r="9" spans="1:6" ht="18.75">
      <c r="A9" s="277"/>
      <c r="B9" s="277"/>
      <c r="C9" s="277"/>
      <c r="D9" s="277"/>
      <c r="E9" s="278"/>
      <c r="F9" s="1"/>
    </row>
    <row r="10" spans="1:6" ht="18.75">
      <c r="A10" s="277"/>
      <c r="B10" s="545" t="s">
        <v>196</v>
      </c>
      <c r="C10" s="545"/>
      <c r="D10" s="545"/>
      <c r="E10" s="545"/>
      <c r="F10" s="279">
        <f>F8</f>
        <v>0</v>
      </c>
    </row>
    <row r="11" spans="1:6" ht="18.75">
      <c r="A11" s="277"/>
      <c r="B11" s="544"/>
      <c r="C11" s="544"/>
      <c r="D11" s="544"/>
      <c r="E11" s="544"/>
      <c r="F11" s="26"/>
    </row>
    <row r="12" spans="1:6" ht="18.75">
      <c r="A12" s="277"/>
      <c r="B12" s="544"/>
      <c r="C12" s="544"/>
      <c r="D12" s="544"/>
      <c r="E12" s="544"/>
      <c r="F12" s="26"/>
    </row>
    <row r="13" spans="1:6" ht="18.75">
      <c r="A13" s="52"/>
      <c r="B13" s="545" t="s">
        <v>197</v>
      </c>
      <c r="C13" s="545"/>
      <c r="D13" s="545"/>
      <c r="E13" s="545"/>
      <c r="F13" s="279">
        <f>ROUND(F10,0)</f>
        <v>0</v>
      </c>
    </row>
    <row r="14" spans="1:6" ht="18.75">
      <c r="A14" s="52"/>
      <c r="B14" s="280"/>
      <c r="C14" s="280"/>
      <c r="D14" s="280"/>
      <c r="E14" s="280"/>
      <c r="F14" s="281"/>
    </row>
    <row r="15" spans="1:6" ht="18.75">
      <c r="A15"/>
      <c r="B15"/>
      <c r="C15"/>
      <c r="D15"/>
      <c r="E15"/>
      <c r="F15"/>
    </row>
    <row r="16" spans="2:6" ht="18.75">
      <c r="B16" s="13" t="s">
        <v>35</v>
      </c>
      <c r="C16" s="14"/>
      <c r="D16" s="13"/>
      <c r="E16" s="412"/>
      <c r="F16" s="412"/>
    </row>
    <row r="17" spans="2:6" ht="18.75">
      <c r="B17" s="10"/>
      <c r="C17" s="15" t="s">
        <v>36</v>
      </c>
      <c r="D17" s="15"/>
      <c r="E17" s="423" t="s">
        <v>37</v>
      </c>
      <c r="F17" s="423"/>
    </row>
    <row r="18" spans="2:6" ht="18.75">
      <c r="B18" s="13"/>
      <c r="C18" s="13"/>
      <c r="D18" s="13"/>
      <c r="E18" s="13"/>
      <c r="F18" s="13"/>
    </row>
    <row r="19" spans="2:6" ht="18.75">
      <c r="B19" s="13" t="s">
        <v>162</v>
      </c>
      <c r="C19" s="14"/>
      <c r="D19" s="13"/>
      <c r="E19" s="412"/>
      <c r="F19" s="412"/>
    </row>
    <row r="20" spans="1:6" ht="18.75">
      <c r="A20"/>
      <c r="B20" s="10"/>
      <c r="C20" s="15" t="s">
        <v>36</v>
      </c>
      <c r="D20" s="15"/>
      <c r="E20" s="423" t="s">
        <v>37</v>
      </c>
      <c r="F20" s="423"/>
    </row>
    <row r="21" spans="1:6" ht="18.75">
      <c r="A21"/>
      <c r="B21"/>
      <c r="C21"/>
      <c r="D21"/>
      <c r="E21"/>
      <c r="F21"/>
    </row>
    <row r="22" spans="1:6" ht="50.25" customHeight="1">
      <c r="A22"/>
      <c r="B22" s="429" t="s">
        <v>184</v>
      </c>
      <c r="C22" s="429"/>
      <c r="D22" s="429"/>
      <c r="E22" s="429"/>
      <c r="F22" s="429"/>
    </row>
    <row r="23" spans="1:6" ht="18.75">
      <c r="A23"/>
      <c r="B23"/>
      <c r="C23"/>
      <c r="D23"/>
      <c r="E23"/>
      <c r="F23"/>
    </row>
    <row r="24" spans="1:6" ht="18.75">
      <c r="A24"/>
      <c r="B24"/>
      <c r="C24"/>
      <c r="D24"/>
      <c r="E24"/>
      <c r="F24"/>
    </row>
  </sheetData>
  <sheetProtection/>
  <mergeCells count="16">
    <mergeCell ref="A1:F1"/>
    <mergeCell ref="B6:C6"/>
    <mergeCell ref="B7:C7"/>
    <mergeCell ref="B8:C8"/>
    <mergeCell ref="B10:E10"/>
    <mergeCell ref="A3:F3"/>
    <mergeCell ref="B4:C4"/>
    <mergeCell ref="B5:C5"/>
    <mergeCell ref="E17:F17"/>
    <mergeCell ref="E19:F19"/>
    <mergeCell ref="E20:F20"/>
    <mergeCell ref="B22:F22"/>
    <mergeCell ref="B11:E11"/>
    <mergeCell ref="B12:E12"/>
    <mergeCell ref="B13:E13"/>
    <mergeCell ref="E16:F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showZeros="0" view="pageBreakPreview" zoomScaleSheetLayoutView="100" zoomScalePageLayoutView="0" workbookViewId="0" topLeftCell="A10">
      <selection activeCell="D22" sqref="D22"/>
    </sheetView>
  </sheetViews>
  <sheetFormatPr defaultColWidth="9.140625" defaultRowHeight="12.75"/>
  <cols>
    <col min="1" max="1" width="7.00390625" style="7" customWidth="1"/>
    <col min="2" max="2" width="35.140625" style="7" customWidth="1"/>
    <col min="3" max="3" width="11.8515625" style="7" customWidth="1"/>
    <col min="4" max="4" width="12.140625" style="7" customWidth="1"/>
    <col min="5" max="5" width="11.57421875" style="7" customWidth="1"/>
    <col min="6" max="6" width="13.57421875" style="7" customWidth="1"/>
    <col min="7" max="16384" width="9.140625" style="1" customWidth="1"/>
  </cols>
  <sheetData>
    <row r="1" spans="1:6" ht="18.75">
      <c r="A1" s="418" t="s">
        <v>69</v>
      </c>
      <c r="B1" s="418"/>
      <c r="C1" s="418"/>
      <c r="D1" s="418"/>
      <c r="E1" s="418"/>
      <c r="F1" s="418"/>
    </row>
    <row r="2" spans="1:6" ht="42.75" customHeight="1">
      <c r="A2" s="420" t="s">
        <v>70</v>
      </c>
      <c r="B2" s="420"/>
      <c r="C2" s="420"/>
      <c r="D2" s="420"/>
      <c r="E2" s="420"/>
      <c r="F2" s="420"/>
    </row>
    <row r="3" spans="1:6" ht="18.75" customHeight="1">
      <c r="A3" s="4" t="s">
        <v>18</v>
      </c>
      <c r="B3" s="4" t="s">
        <v>19</v>
      </c>
      <c r="C3" s="4" t="s">
        <v>20</v>
      </c>
      <c r="D3" s="4" t="s">
        <v>21</v>
      </c>
      <c r="E3" s="4" t="s">
        <v>71</v>
      </c>
      <c r="F3" s="4" t="s">
        <v>23</v>
      </c>
    </row>
    <row r="4" spans="1:6" ht="18.75" customHeight="1">
      <c r="A4" s="24">
        <v>1</v>
      </c>
      <c r="B4" s="24" t="s">
        <v>242</v>
      </c>
      <c r="C4" s="24"/>
      <c r="D4" s="24"/>
      <c r="E4" s="24"/>
      <c r="F4" s="24">
        <v>350</v>
      </c>
    </row>
    <row r="5" spans="1:6" s="2" customFormat="1" ht="21" customHeight="1">
      <c r="A5" s="193"/>
      <c r="B5" s="193" t="s">
        <v>25</v>
      </c>
      <c r="C5" s="193"/>
      <c r="D5" s="193"/>
      <c r="E5" s="193"/>
      <c r="F5" s="193">
        <f>F4</f>
        <v>350</v>
      </c>
    </row>
    <row r="6" spans="1:6" ht="37.5" customHeight="1">
      <c r="A6" s="420" t="s">
        <v>2</v>
      </c>
      <c r="B6" s="420"/>
      <c r="C6" s="420"/>
      <c r="D6" s="420"/>
      <c r="E6" s="420"/>
      <c r="F6" s="420"/>
    </row>
    <row r="7" spans="1:6" ht="34.5" customHeight="1">
      <c r="A7" s="4" t="s">
        <v>18</v>
      </c>
      <c r="B7" s="4" t="s">
        <v>19</v>
      </c>
      <c r="C7" s="4" t="s">
        <v>20</v>
      </c>
      <c r="D7" s="4" t="s">
        <v>21</v>
      </c>
      <c r="E7" s="4" t="s">
        <v>71</v>
      </c>
      <c r="F7" s="4" t="s">
        <v>23</v>
      </c>
    </row>
    <row r="8" spans="1:6" ht="18.75" customHeight="1">
      <c r="A8" s="25">
        <v>1</v>
      </c>
      <c r="B8" s="25"/>
      <c r="C8" s="25"/>
      <c r="D8" s="25"/>
      <c r="E8" s="25"/>
      <c r="F8" s="25"/>
    </row>
    <row r="9" spans="1:6" ht="18.75" customHeight="1">
      <c r="A9" s="22"/>
      <c r="B9" s="193" t="s">
        <v>25</v>
      </c>
      <c r="C9" s="193"/>
      <c r="D9" s="193"/>
      <c r="E9" s="193"/>
      <c r="F9" s="193">
        <f>F8</f>
        <v>0</v>
      </c>
    </row>
    <row r="10" spans="1:6" ht="18.75">
      <c r="A10" s="27"/>
      <c r="B10" s="27"/>
      <c r="C10" s="27"/>
      <c r="D10" s="27"/>
      <c r="E10" s="27"/>
      <c r="F10" s="28"/>
    </row>
    <row r="11" spans="1:6" ht="18.75">
      <c r="A11" s="27"/>
      <c r="B11" s="556" t="s">
        <v>72</v>
      </c>
      <c r="C11" s="556"/>
      <c r="D11" s="556"/>
      <c r="E11" s="556"/>
      <c r="F11" s="26">
        <f>F5+F9</f>
        <v>350</v>
      </c>
    </row>
    <row r="12" spans="1:6" ht="18.75">
      <c r="A12" s="27"/>
      <c r="B12" s="544"/>
      <c r="C12" s="544"/>
      <c r="D12" s="544"/>
      <c r="E12" s="544"/>
      <c r="F12" s="26"/>
    </row>
    <row r="13" spans="1:6" ht="18.75">
      <c r="A13" s="27"/>
      <c r="B13" s="544"/>
      <c r="C13" s="544"/>
      <c r="D13" s="544"/>
      <c r="E13" s="544"/>
      <c r="F13" s="26"/>
    </row>
    <row r="14" spans="1:6" ht="18.75">
      <c r="A14" s="29"/>
      <c r="B14" s="545" t="s">
        <v>73</v>
      </c>
      <c r="C14" s="545"/>
      <c r="D14" s="545"/>
      <c r="E14" s="545"/>
      <c r="F14" s="195">
        <f>ROUND(F11,0)</f>
        <v>350</v>
      </c>
    </row>
    <row r="16" spans="2:6" ht="50.25" customHeight="1">
      <c r="B16" s="429" t="s">
        <v>184</v>
      </c>
      <c r="C16" s="429"/>
      <c r="D16" s="429"/>
      <c r="E16" s="429"/>
      <c r="F16" s="429"/>
    </row>
    <row r="19" spans="1:6" ht="18.75">
      <c r="A19" s="555" t="s">
        <v>107</v>
      </c>
      <c r="B19" s="555"/>
      <c r="C19" s="14"/>
      <c r="D19" s="13"/>
      <c r="E19" s="412" t="s">
        <v>383</v>
      </c>
      <c r="F19" s="412"/>
    </row>
    <row r="20" spans="2:6" ht="18.75">
      <c r="B20" s="10"/>
      <c r="C20" s="15" t="s">
        <v>36</v>
      </c>
      <c r="D20" s="15"/>
      <c r="E20" s="413" t="s">
        <v>37</v>
      </c>
      <c r="F20" s="413"/>
    </row>
    <row r="21" spans="1:6" ht="18.75">
      <c r="A21" s="554" t="s">
        <v>162</v>
      </c>
      <c r="B21" s="554"/>
      <c r="C21" s="14"/>
      <c r="D21" s="13"/>
      <c r="E21" s="412" t="s">
        <v>384</v>
      </c>
      <c r="F21" s="412"/>
    </row>
    <row r="22" spans="2:6" ht="18.75">
      <c r="B22" s="10"/>
      <c r="C22" s="15" t="s">
        <v>36</v>
      </c>
      <c r="D22" s="15"/>
      <c r="E22" s="413" t="s">
        <v>37</v>
      </c>
      <c r="F22" s="413"/>
    </row>
    <row r="23" spans="2:6" ht="18.75">
      <c r="B23"/>
      <c r="C23"/>
      <c r="D23"/>
      <c r="E23"/>
      <c r="F23"/>
    </row>
  </sheetData>
  <sheetProtection/>
  <mergeCells count="14">
    <mergeCell ref="A1:F1"/>
    <mergeCell ref="A2:F2"/>
    <mergeCell ref="A6:F6"/>
    <mergeCell ref="B11:E11"/>
    <mergeCell ref="E22:F22"/>
    <mergeCell ref="A21:B21"/>
    <mergeCell ref="B12:E12"/>
    <mergeCell ref="B13:E13"/>
    <mergeCell ref="B14:E14"/>
    <mergeCell ref="E19:F19"/>
    <mergeCell ref="A19:B19"/>
    <mergeCell ref="E20:F20"/>
    <mergeCell ref="E21:F21"/>
    <mergeCell ref="B16:F16"/>
  </mergeCells>
  <printOptions/>
  <pageMargins left="0.1968503937007874" right="0.1968503937007874" top="0.1968503937007874" bottom="0.1968503937007874" header="0.2362204724409449" footer="0.1968503937007874"/>
  <pageSetup fitToWidth="3" horizontalDpi="600" verticalDpi="600" orientation="portrait" paperSize="9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0">
      <selection activeCell="M22" sqref="M22"/>
    </sheetView>
  </sheetViews>
  <sheetFormatPr defaultColWidth="9.140625" defaultRowHeight="12.75"/>
  <cols>
    <col min="1" max="1" width="5.00390625" style="27" customWidth="1"/>
    <col min="2" max="2" width="46.140625" style="27" customWidth="1"/>
    <col min="3" max="3" width="12.8515625" style="27" customWidth="1"/>
    <col min="4" max="4" width="15.00390625" style="27" hidden="1" customWidth="1"/>
    <col min="5" max="5" width="12.57421875" style="27" customWidth="1"/>
    <col min="6" max="6" width="9.57421875" style="27" customWidth="1"/>
    <col min="7" max="7" width="11.140625" style="27" customWidth="1"/>
    <col min="8" max="8" width="10.28125" style="27" customWidth="1"/>
    <col min="9" max="9" width="11.421875" style="27" customWidth="1"/>
    <col min="10" max="10" width="10.8515625" style="27" customWidth="1"/>
    <col min="11" max="11" width="9.28125" style="27" customWidth="1"/>
    <col min="12" max="16384" width="9.140625" style="1" customWidth="1"/>
  </cols>
  <sheetData>
    <row r="1" spans="1:11" ht="29.25" customHeight="1">
      <c r="A1" s="559" t="s">
        <v>230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s="282" customFormat="1" ht="76.5" customHeight="1">
      <c r="A2" s="304" t="s">
        <v>18</v>
      </c>
      <c r="B2" s="304" t="s">
        <v>198</v>
      </c>
      <c r="C2" s="304" t="s">
        <v>199</v>
      </c>
      <c r="D2" s="224" t="s">
        <v>200</v>
      </c>
      <c r="E2" s="224" t="s">
        <v>201</v>
      </c>
      <c r="F2" s="304">
        <v>2210</v>
      </c>
      <c r="G2" s="304" t="s">
        <v>202</v>
      </c>
      <c r="H2" s="305" t="s">
        <v>203</v>
      </c>
      <c r="I2" s="305" t="s">
        <v>204</v>
      </c>
      <c r="J2" s="305" t="s">
        <v>205</v>
      </c>
      <c r="K2" s="305">
        <v>2250</v>
      </c>
    </row>
    <row r="3" spans="1:11" ht="30.75" customHeight="1">
      <c r="A3" s="11"/>
      <c r="B3" s="306" t="s">
        <v>206</v>
      </c>
      <c r="C3" s="11"/>
      <c r="D3" s="11"/>
      <c r="E3" s="11"/>
      <c r="F3" s="11"/>
      <c r="G3" s="11"/>
      <c r="H3" s="307"/>
      <c r="I3" s="307"/>
      <c r="J3" s="307"/>
      <c r="K3" s="307"/>
    </row>
    <row r="4" spans="1:11" ht="33" customHeight="1">
      <c r="A4" s="307">
        <v>1</v>
      </c>
      <c r="B4" s="42" t="s">
        <v>243</v>
      </c>
      <c r="C4" s="42" t="s">
        <v>244</v>
      </c>
      <c r="D4" s="307"/>
      <c r="E4" s="308">
        <f>F4+G4+H4+I4+J4+K4</f>
        <v>3000</v>
      </c>
      <c r="F4" s="308">
        <v>3000</v>
      </c>
      <c r="G4" s="308"/>
      <c r="H4" s="307"/>
      <c r="I4" s="308"/>
      <c r="J4" s="308"/>
      <c r="K4" s="307"/>
    </row>
    <row r="5" spans="1:11" ht="33" customHeight="1">
      <c r="A5" s="307">
        <f>A4+1</f>
        <v>2</v>
      </c>
      <c r="B5" s="42" t="s">
        <v>245</v>
      </c>
      <c r="C5" s="42" t="s">
        <v>246</v>
      </c>
      <c r="D5" s="307"/>
      <c r="E5" s="308">
        <f aca="true" t="shared" si="0" ref="E5:E23">F5+G5+H5+I5+J5+K5</f>
        <v>1500</v>
      </c>
      <c r="F5" s="308">
        <v>1500</v>
      </c>
      <c r="G5" s="308"/>
      <c r="H5" s="307"/>
      <c r="I5" s="307"/>
      <c r="J5" s="308"/>
      <c r="K5" s="308"/>
    </row>
    <row r="6" spans="1:11" ht="36.75" customHeight="1">
      <c r="A6" s="307">
        <f aca="true" t="shared" si="1" ref="A6:A21">A5+1</f>
        <v>3</v>
      </c>
      <c r="B6" s="42" t="s">
        <v>247</v>
      </c>
      <c r="C6" s="42" t="s">
        <v>248</v>
      </c>
      <c r="D6" s="307"/>
      <c r="E6" s="308">
        <f t="shared" si="0"/>
        <v>1500</v>
      </c>
      <c r="F6" s="308">
        <v>1500</v>
      </c>
      <c r="G6" s="308"/>
      <c r="H6" s="307"/>
      <c r="I6" s="308"/>
      <c r="J6" s="308"/>
      <c r="K6" s="308"/>
    </row>
    <row r="7" spans="1:11" ht="33" customHeight="1">
      <c r="A7" s="307">
        <f t="shared" si="1"/>
        <v>4</v>
      </c>
      <c r="B7" s="42" t="s">
        <v>249</v>
      </c>
      <c r="C7" s="42" t="s">
        <v>250</v>
      </c>
      <c r="D7" s="307"/>
      <c r="E7" s="308">
        <f t="shared" si="0"/>
        <v>6214</v>
      </c>
      <c r="F7" s="308">
        <v>1000</v>
      </c>
      <c r="G7" s="308">
        <v>5214</v>
      </c>
      <c r="H7" s="307"/>
      <c r="I7" s="308"/>
      <c r="J7" s="308"/>
      <c r="K7" s="308"/>
    </row>
    <row r="8" spans="1:11" ht="30.75" customHeight="1">
      <c r="A8" s="307">
        <f t="shared" si="1"/>
        <v>5</v>
      </c>
      <c r="B8" s="42" t="s">
        <v>251</v>
      </c>
      <c r="C8" s="42" t="s">
        <v>248</v>
      </c>
      <c r="D8" s="307"/>
      <c r="E8" s="308">
        <f t="shared" si="0"/>
        <v>500</v>
      </c>
      <c r="F8" s="308">
        <v>500</v>
      </c>
      <c r="G8" s="308"/>
      <c r="H8" s="307"/>
      <c r="I8" s="308"/>
      <c r="J8" s="308"/>
      <c r="K8" s="308"/>
    </row>
    <row r="9" spans="1:11" ht="31.5" customHeight="1">
      <c r="A9" s="307">
        <f t="shared" si="1"/>
        <v>6</v>
      </c>
      <c r="B9" s="42" t="s">
        <v>252</v>
      </c>
      <c r="C9" s="42" t="s">
        <v>253</v>
      </c>
      <c r="D9" s="307"/>
      <c r="E9" s="308">
        <f t="shared" si="0"/>
        <v>1000</v>
      </c>
      <c r="F9" s="308">
        <v>1000</v>
      </c>
      <c r="G9" s="308"/>
      <c r="H9" s="307"/>
      <c r="I9" s="308"/>
      <c r="J9" s="308"/>
      <c r="K9" s="308"/>
    </row>
    <row r="10" spans="1:11" ht="31.5" customHeight="1">
      <c r="A10" s="307">
        <f t="shared" si="1"/>
        <v>7</v>
      </c>
      <c r="B10" s="42" t="s">
        <v>254</v>
      </c>
      <c r="C10" s="42" t="s">
        <v>255</v>
      </c>
      <c r="D10" s="308"/>
      <c r="E10" s="308">
        <f t="shared" si="0"/>
        <v>1000</v>
      </c>
      <c r="F10" s="309">
        <v>1000</v>
      </c>
      <c r="G10" s="308"/>
      <c r="H10" s="308"/>
      <c r="I10" s="308"/>
      <c r="J10" s="309"/>
      <c r="K10" s="308"/>
    </row>
    <row r="11" spans="1:11" ht="30.75" customHeight="1">
      <c r="A11" s="307">
        <f t="shared" si="1"/>
        <v>8</v>
      </c>
      <c r="B11" s="42" t="s">
        <v>256</v>
      </c>
      <c r="C11" s="42" t="s">
        <v>257</v>
      </c>
      <c r="D11" s="308"/>
      <c r="E11" s="308">
        <f t="shared" si="0"/>
        <v>8500</v>
      </c>
      <c r="F11" s="309">
        <v>2500</v>
      </c>
      <c r="G11" s="308"/>
      <c r="H11" s="308"/>
      <c r="I11" s="308"/>
      <c r="J11" s="308">
        <v>6000</v>
      </c>
      <c r="K11" s="308"/>
    </row>
    <row r="12" spans="1:11" ht="30.75" customHeight="1">
      <c r="A12" s="307">
        <f t="shared" si="1"/>
        <v>9</v>
      </c>
      <c r="B12" s="42" t="s">
        <v>258</v>
      </c>
      <c r="C12" s="42" t="s">
        <v>259</v>
      </c>
      <c r="D12" s="308"/>
      <c r="E12" s="308">
        <f t="shared" si="0"/>
        <v>27916</v>
      </c>
      <c r="F12" s="309">
        <v>7500</v>
      </c>
      <c r="G12" s="308">
        <v>10416</v>
      </c>
      <c r="H12" s="308"/>
      <c r="I12" s="308"/>
      <c r="J12" s="308">
        <v>10000</v>
      </c>
      <c r="K12" s="308"/>
    </row>
    <row r="13" spans="1:11" ht="48" customHeight="1">
      <c r="A13" s="307">
        <f t="shared" si="1"/>
        <v>10</v>
      </c>
      <c r="B13" s="42" t="s">
        <v>260</v>
      </c>
      <c r="C13" s="42" t="s">
        <v>257</v>
      </c>
      <c r="D13" s="308"/>
      <c r="E13" s="308">
        <f t="shared" si="0"/>
        <v>500</v>
      </c>
      <c r="F13" s="309">
        <v>500</v>
      </c>
      <c r="G13" s="308"/>
      <c r="H13" s="308"/>
      <c r="I13" s="308"/>
      <c r="J13" s="308"/>
      <c r="K13" s="308"/>
    </row>
    <row r="14" spans="1:11" ht="22.5" customHeight="1">
      <c r="A14" s="307">
        <f t="shared" si="1"/>
        <v>11</v>
      </c>
      <c r="B14" s="42" t="s">
        <v>261</v>
      </c>
      <c r="C14" s="42" t="s">
        <v>262</v>
      </c>
      <c r="D14" s="308"/>
      <c r="E14" s="308">
        <f t="shared" si="0"/>
        <v>75</v>
      </c>
      <c r="F14" s="309">
        <v>75</v>
      </c>
      <c r="G14" s="308"/>
      <c r="H14" s="308"/>
      <c r="I14" s="308"/>
      <c r="J14" s="308"/>
      <c r="K14" s="308"/>
    </row>
    <row r="15" spans="1:11" ht="35.25" customHeight="1">
      <c r="A15" s="307">
        <f t="shared" si="1"/>
        <v>12</v>
      </c>
      <c r="B15" s="42" t="s">
        <v>263</v>
      </c>
      <c r="C15" s="42" t="s">
        <v>264</v>
      </c>
      <c r="D15" s="308"/>
      <c r="E15" s="308">
        <f t="shared" si="0"/>
        <v>3500</v>
      </c>
      <c r="F15" s="309">
        <v>3500</v>
      </c>
      <c r="G15" s="308"/>
      <c r="H15" s="308"/>
      <c r="I15" s="308"/>
      <c r="J15" s="309"/>
      <c r="K15" s="308"/>
    </row>
    <row r="16" spans="1:11" ht="31.5">
      <c r="A16" s="307">
        <f t="shared" si="1"/>
        <v>13</v>
      </c>
      <c r="B16" s="283" t="s">
        <v>361</v>
      </c>
      <c r="C16" s="42" t="s">
        <v>262</v>
      </c>
      <c r="D16" s="308"/>
      <c r="E16" s="308">
        <f t="shared" si="0"/>
        <v>500</v>
      </c>
      <c r="F16" s="309">
        <v>500</v>
      </c>
      <c r="G16" s="308"/>
      <c r="H16" s="308"/>
      <c r="I16" s="308"/>
      <c r="J16" s="309"/>
      <c r="K16" s="308"/>
    </row>
    <row r="17" spans="1:11" ht="30.75" customHeight="1">
      <c r="A17" s="307">
        <f t="shared" si="1"/>
        <v>14</v>
      </c>
      <c r="B17" s="283" t="s">
        <v>265</v>
      </c>
      <c r="C17" s="42" t="s">
        <v>266</v>
      </c>
      <c r="D17" s="308"/>
      <c r="E17" s="308">
        <f t="shared" si="0"/>
        <v>10500</v>
      </c>
      <c r="F17" s="309">
        <v>500</v>
      </c>
      <c r="G17" s="308"/>
      <c r="H17" s="308"/>
      <c r="I17" s="308"/>
      <c r="J17" s="308">
        <v>10000</v>
      </c>
      <c r="K17" s="308"/>
    </row>
    <row r="18" spans="1:12" ht="32.25" customHeight="1">
      <c r="A18" s="307">
        <f t="shared" si="1"/>
        <v>15</v>
      </c>
      <c r="B18" s="42" t="s">
        <v>267</v>
      </c>
      <c r="C18" s="42" t="s">
        <v>268</v>
      </c>
      <c r="D18" s="308"/>
      <c r="E18" s="308">
        <f t="shared" si="0"/>
        <v>170640</v>
      </c>
      <c r="F18" s="309">
        <v>21200</v>
      </c>
      <c r="G18" s="308">
        <v>69440</v>
      </c>
      <c r="H18" s="308"/>
      <c r="I18" s="308">
        <v>10000</v>
      </c>
      <c r="J18" s="308">
        <v>70000</v>
      </c>
      <c r="K18" s="308"/>
      <c r="L18" s="1" t="s">
        <v>393</v>
      </c>
    </row>
    <row r="19" spans="1:11" ht="30.75" customHeight="1">
      <c r="A19" s="307">
        <f t="shared" si="1"/>
        <v>16</v>
      </c>
      <c r="B19" s="42" t="s">
        <v>269</v>
      </c>
      <c r="C19" s="42" t="s">
        <v>270</v>
      </c>
      <c r="D19" s="308"/>
      <c r="E19" s="308">
        <f t="shared" si="0"/>
        <v>250</v>
      </c>
      <c r="F19" s="309">
        <v>250</v>
      </c>
      <c r="G19" s="308"/>
      <c r="H19" s="308"/>
      <c r="I19" s="308"/>
      <c r="J19" s="308"/>
      <c r="K19" s="308"/>
    </row>
    <row r="20" spans="1:11" ht="30.75" customHeight="1">
      <c r="A20" s="307">
        <f t="shared" si="1"/>
        <v>17</v>
      </c>
      <c r="B20" s="42" t="s">
        <v>271</v>
      </c>
      <c r="C20" s="42" t="s">
        <v>264</v>
      </c>
      <c r="D20" s="308"/>
      <c r="E20" s="308">
        <f t="shared" si="0"/>
        <v>6250</v>
      </c>
      <c r="F20" s="308">
        <v>250</v>
      </c>
      <c r="G20" s="308"/>
      <c r="H20" s="308"/>
      <c r="I20" s="308"/>
      <c r="J20" s="308">
        <v>6000</v>
      </c>
      <c r="K20" s="308"/>
    </row>
    <row r="21" spans="1:11" ht="30.75" customHeight="1">
      <c r="A21" s="307">
        <f t="shared" si="1"/>
        <v>18</v>
      </c>
      <c r="B21" s="42" t="s">
        <v>272</v>
      </c>
      <c r="C21" s="42" t="s">
        <v>248</v>
      </c>
      <c r="D21" s="308"/>
      <c r="E21" s="308">
        <f t="shared" si="0"/>
        <v>500</v>
      </c>
      <c r="F21" s="308">
        <v>500</v>
      </c>
      <c r="G21" s="308"/>
      <c r="H21" s="308"/>
      <c r="I21" s="308"/>
      <c r="J21" s="309"/>
      <c r="K21" s="308"/>
    </row>
    <row r="22" spans="1:11" ht="21.75" customHeight="1">
      <c r="A22" s="310">
        <v>19</v>
      </c>
      <c r="B22" s="42" t="s">
        <v>273</v>
      </c>
      <c r="C22" s="42" t="s">
        <v>253</v>
      </c>
      <c r="D22" s="308"/>
      <c r="E22" s="308">
        <f t="shared" si="0"/>
        <v>8000</v>
      </c>
      <c r="F22" s="308">
        <v>2000</v>
      </c>
      <c r="G22" s="308"/>
      <c r="H22" s="308"/>
      <c r="I22" s="308"/>
      <c r="J22" s="308">
        <v>6000</v>
      </c>
      <c r="K22" s="308"/>
    </row>
    <row r="23" spans="1:11" ht="46.5" customHeight="1">
      <c r="A23" s="344">
        <v>20</v>
      </c>
      <c r="B23" s="345" t="s">
        <v>362</v>
      </c>
      <c r="C23" s="345" t="s">
        <v>248</v>
      </c>
      <c r="D23" s="314"/>
      <c r="E23" s="308">
        <f t="shared" si="0"/>
        <v>5000</v>
      </c>
      <c r="F23" s="314">
        <v>1000</v>
      </c>
      <c r="G23" s="314"/>
      <c r="H23" s="314"/>
      <c r="I23" s="314"/>
      <c r="J23" s="314">
        <v>4000</v>
      </c>
      <c r="K23" s="314"/>
    </row>
    <row r="24" spans="1:11" ht="24.75" customHeight="1">
      <c r="A24" s="311"/>
      <c r="B24" s="312" t="s">
        <v>25</v>
      </c>
      <c r="C24" s="313"/>
      <c r="D24" s="314"/>
      <c r="E24" s="315">
        <f>SUM(E4:E23)</f>
        <v>256845</v>
      </c>
      <c r="F24" s="315">
        <f aca="true" t="shared" si="2" ref="F24:K24">SUM(F4:F23)</f>
        <v>49775</v>
      </c>
      <c r="G24" s="315">
        <f t="shared" si="2"/>
        <v>85070</v>
      </c>
      <c r="H24" s="315">
        <f t="shared" si="2"/>
        <v>0</v>
      </c>
      <c r="I24" s="315">
        <f t="shared" si="2"/>
        <v>10000</v>
      </c>
      <c r="J24" s="315">
        <f t="shared" si="2"/>
        <v>112000</v>
      </c>
      <c r="K24" s="315">
        <f t="shared" si="2"/>
        <v>0</v>
      </c>
    </row>
    <row r="25" spans="1:11" ht="16.5" customHeight="1" hidden="1">
      <c r="A25" s="313"/>
      <c r="B25" s="316" t="s">
        <v>207</v>
      </c>
      <c r="C25" s="313"/>
      <c r="D25" s="314">
        <f>E25*1.059</f>
        <v>0</v>
      </c>
      <c r="E25" s="314"/>
      <c r="F25" s="314"/>
      <c r="G25" s="314"/>
      <c r="H25" s="314"/>
      <c r="I25" s="314"/>
      <c r="J25" s="314"/>
      <c r="K25" s="314"/>
    </row>
    <row r="26" spans="1:12" ht="39.75" customHeight="1" hidden="1">
      <c r="A26" s="307">
        <v>1</v>
      </c>
      <c r="B26" s="42"/>
      <c r="C26" s="307"/>
      <c r="D26" s="308"/>
      <c r="E26" s="308">
        <f aca="true" t="shared" si="3" ref="E26:E31">F26+G26+H26+I26+J26+K26</f>
        <v>0</v>
      </c>
      <c r="F26" s="317"/>
      <c r="G26" s="317"/>
      <c r="H26" s="308"/>
      <c r="I26" s="308"/>
      <c r="J26" s="308"/>
      <c r="K26" s="308"/>
      <c r="L26" s="284"/>
    </row>
    <row r="27" spans="1:11" ht="18.75" hidden="1">
      <c r="A27" s="307">
        <f>A26+1</f>
        <v>2</v>
      </c>
      <c r="B27" s="42"/>
      <c r="C27" s="307"/>
      <c r="D27" s="308"/>
      <c r="E27" s="308">
        <f t="shared" si="3"/>
        <v>0</v>
      </c>
      <c r="F27" s="317"/>
      <c r="G27" s="317"/>
      <c r="H27" s="308"/>
      <c r="I27" s="308"/>
      <c r="J27" s="308"/>
      <c r="K27" s="308"/>
    </row>
    <row r="28" spans="1:12" ht="42" customHeight="1" hidden="1">
      <c r="A28" s="307">
        <f>A27+1</f>
        <v>3</v>
      </c>
      <c r="B28" s="42"/>
      <c r="C28" s="307"/>
      <c r="D28" s="308"/>
      <c r="E28" s="308">
        <f t="shared" si="3"/>
        <v>0</v>
      </c>
      <c r="F28" s="317"/>
      <c r="G28" s="317"/>
      <c r="H28" s="308"/>
      <c r="I28" s="308"/>
      <c r="J28" s="137"/>
      <c r="K28" s="308"/>
      <c r="L28" s="285"/>
    </row>
    <row r="29" spans="1:11" ht="42" customHeight="1" hidden="1">
      <c r="A29" s="307">
        <f>A28+1</f>
        <v>4</v>
      </c>
      <c r="B29" s="42"/>
      <c r="C29" s="307"/>
      <c r="D29" s="308"/>
      <c r="E29" s="308">
        <f t="shared" si="3"/>
        <v>0</v>
      </c>
      <c r="F29" s="308"/>
      <c r="G29" s="317"/>
      <c r="H29" s="308"/>
      <c r="I29" s="308"/>
      <c r="J29" s="308"/>
      <c r="K29" s="308"/>
    </row>
    <row r="30" spans="1:11" ht="30" customHeight="1" hidden="1">
      <c r="A30" s="307">
        <f>A29+1</f>
        <v>5</v>
      </c>
      <c r="B30" s="42"/>
      <c r="C30" s="307"/>
      <c r="D30" s="308"/>
      <c r="E30" s="308">
        <f t="shared" si="3"/>
        <v>0</v>
      </c>
      <c r="F30" s="308"/>
      <c r="G30" s="308"/>
      <c r="H30" s="308"/>
      <c r="I30" s="308"/>
      <c r="J30" s="317"/>
      <c r="K30" s="308"/>
    </row>
    <row r="31" spans="1:11" ht="36.75" customHeight="1" hidden="1" thickBot="1">
      <c r="A31" s="307">
        <f>A30+1</f>
        <v>6</v>
      </c>
      <c r="B31" s="55"/>
      <c r="C31" s="318"/>
      <c r="D31" s="319"/>
      <c r="E31" s="308">
        <f t="shared" si="3"/>
        <v>0</v>
      </c>
      <c r="F31" s="319"/>
      <c r="G31" s="319"/>
      <c r="H31" s="319"/>
      <c r="I31" s="319"/>
      <c r="J31" s="319"/>
      <c r="K31" s="319"/>
    </row>
    <row r="32" spans="1:11" ht="19.5" hidden="1" thickBot="1">
      <c r="A32" s="560" t="s">
        <v>25</v>
      </c>
      <c r="B32" s="561"/>
      <c r="C32" s="561"/>
      <c r="D32" s="320">
        <f>SUM(D10:D31)</f>
        <v>0</v>
      </c>
      <c r="E32" s="320">
        <f aca="true" t="shared" si="4" ref="E32:K32">SUM(E26:E31)</f>
        <v>0</v>
      </c>
      <c r="F32" s="321">
        <f t="shared" si="4"/>
        <v>0</v>
      </c>
      <c r="G32" s="321">
        <f t="shared" si="4"/>
        <v>0</v>
      </c>
      <c r="H32" s="320">
        <f t="shared" si="4"/>
        <v>0</v>
      </c>
      <c r="I32" s="320">
        <f t="shared" si="4"/>
        <v>0</v>
      </c>
      <c r="J32" s="320">
        <f t="shared" si="4"/>
        <v>0</v>
      </c>
      <c r="K32" s="322">
        <f t="shared" si="4"/>
        <v>0</v>
      </c>
    </row>
    <row r="33" spans="1:11" ht="18.75">
      <c r="A33" s="323"/>
      <c r="B33" s="324" t="s">
        <v>208</v>
      </c>
      <c r="C33" s="325"/>
      <c r="D33" s="315"/>
      <c r="E33" s="315"/>
      <c r="F33" s="315"/>
      <c r="G33" s="315"/>
      <c r="H33" s="315"/>
      <c r="I33" s="315"/>
      <c r="J33" s="315"/>
      <c r="K33" s="315"/>
    </row>
    <row r="34" spans="1:12" ht="48">
      <c r="A34" s="326">
        <v>1</v>
      </c>
      <c r="B34" s="327" t="s">
        <v>363</v>
      </c>
      <c r="C34" s="328" t="s">
        <v>266</v>
      </c>
      <c r="D34" s="329"/>
      <c r="E34" s="308">
        <f>F34+G34+H34+I34+J34+K34</f>
        <v>1190</v>
      </c>
      <c r="F34" s="308">
        <v>1190</v>
      </c>
      <c r="G34" s="308"/>
      <c r="H34" s="308"/>
      <c r="I34" s="308"/>
      <c r="J34" s="309"/>
      <c r="K34" s="330"/>
      <c r="L34" s="1" t="s">
        <v>392</v>
      </c>
    </row>
    <row r="35" spans="1:11" ht="19.5" thickBot="1">
      <c r="A35" s="331"/>
      <c r="B35" s="562" t="s">
        <v>25</v>
      </c>
      <c r="C35" s="563"/>
      <c r="D35" s="564"/>
      <c r="E35" s="308">
        <f>F35+G35+H35+I35+J35+K35</f>
        <v>1190</v>
      </c>
      <c r="F35" s="332">
        <f>SUM(F34)</f>
        <v>1190</v>
      </c>
      <c r="G35" s="332"/>
      <c r="H35" s="332"/>
      <c r="I35" s="332"/>
      <c r="J35" s="332"/>
      <c r="K35" s="332"/>
    </row>
    <row r="36" spans="1:11" ht="19.5" thickBot="1">
      <c r="A36" s="333"/>
      <c r="B36" s="334" t="s">
        <v>57</v>
      </c>
      <c r="C36" s="335"/>
      <c r="D36" s="335">
        <f>E36*1.059</f>
        <v>273259.065</v>
      </c>
      <c r="E36" s="336">
        <f>F36+G36+H36+I36+J36+K36</f>
        <v>258035</v>
      </c>
      <c r="F36" s="336">
        <f aca="true" t="shared" si="5" ref="F36:K36">F24+F32+F35</f>
        <v>50965</v>
      </c>
      <c r="G36" s="336">
        <f t="shared" si="5"/>
        <v>85070</v>
      </c>
      <c r="H36" s="336">
        <f t="shared" si="5"/>
        <v>0</v>
      </c>
      <c r="I36" s="336">
        <f t="shared" si="5"/>
        <v>10000</v>
      </c>
      <c r="J36" s="336">
        <f t="shared" si="5"/>
        <v>112000</v>
      </c>
      <c r="K36" s="336">
        <f t="shared" si="5"/>
        <v>0</v>
      </c>
    </row>
    <row r="37" spans="1:11" ht="15" customHeight="1">
      <c r="A37" s="286"/>
      <c r="B37" s="287"/>
      <c r="C37" s="286"/>
      <c r="D37" s="286"/>
      <c r="E37" s="288" t="e">
        <f>F37+G37+I37+J37+K37</f>
        <v>#REF!</v>
      </c>
      <c r="F37" s="288" t="e">
        <f>F4+F6+F7+F8+F20+F21+#REF!</f>
        <v>#REF!</v>
      </c>
      <c r="G37" s="288">
        <f>G4+G6+G7+G10+G11+G15+G18+G20+G21</f>
        <v>74654</v>
      </c>
      <c r="H37" s="288"/>
      <c r="I37" s="288" t="e">
        <f>I6+I7+I11+I12+I16+I17+I20+I30+I31+#REF!</f>
        <v>#REF!</v>
      </c>
      <c r="J37" s="288" t="e">
        <f>J4+J6+J7+J9+J20+J30+#REF!</f>
        <v>#REF!</v>
      </c>
      <c r="K37" s="288" t="e">
        <f>K5+K6+K7+K9+K10+K11+K12+K13+K14+K15+K16+K17+K18+K19+K20+K26+K27+K28+K29+K30+K31+K34+#REF!+#REF!</f>
        <v>#REF!</v>
      </c>
    </row>
    <row r="38" spans="1:11" ht="18.75">
      <c r="A38" s="16"/>
      <c r="B38" s="56" t="s">
        <v>35</v>
      </c>
      <c r="C38" s="57"/>
      <c r="D38" s="56"/>
      <c r="E38" s="558" t="s">
        <v>383</v>
      </c>
      <c r="F38" s="558"/>
      <c r="G38" s="16"/>
      <c r="H38" s="16"/>
      <c r="I38" s="16"/>
      <c r="J38" s="16"/>
      <c r="K38" s="16"/>
    </row>
    <row r="39" spans="1:11" ht="17.25" customHeight="1">
      <c r="A39" s="16"/>
      <c r="B39" s="16"/>
      <c r="C39" s="58" t="s">
        <v>36</v>
      </c>
      <c r="D39" s="58"/>
      <c r="E39" s="557" t="s">
        <v>37</v>
      </c>
      <c r="F39" s="557"/>
      <c r="G39" s="16"/>
      <c r="H39" s="16"/>
      <c r="I39" s="16"/>
      <c r="J39" s="16"/>
      <c r="K39" s="16"/>
    </row>
    <row r="40" spans="1:11" ht="18.75">
      <c r="A40" s="16"/>
      <c r="B40" s="56" t="s">
        <v>162</v>
      </c>
      <c r="C40" s="57"/>
      <c r="D40" s="56"/>
      <c r="E40" s="558" t="s">
        <v>384</v>
      </c>
      <c r="F40" s="558"/>
      <c r="G40" s="16"/>
      <c r="H40" s="16"/>
      <c r="I40" s="16"/>
      <c r="J40" s="16"/>
      <c r="K40" s="16"/>
    </row>
    <row r="41" spans="2:6" ht="18.75">
      <c r="B41" s="10"/>
      <c r="C41" s="15" t="s">
        <v>36</v>
      </c>
      <c r="D41" s="15"/>
      <c r="E41" s="423" t="s">
        <v>37</v>
      </c>
      <c r="F41" s="423"/>
    </row>
    <row r="42" spans="2:6" ht="18.75">
      <c r="B42" s="10"/>
      <c r="C42" s="15"/>
      <c r="D42" s="15"/>
      <c r="E42" s="20"/>
      <c r="F42" s="20"/>
    </row>
    <row r="43" spans="2:11" ht="18.75">
      <c r="B43" s="7"/>
      <c r="C43" s="7"/>
      <c r="D43" s="7"/>
      <c r="E43" s="7"/>
      <c r="F43" s="7"/>
      <c r="G43" s="289"/>
      <c r="H43" s="28"/>
      <c r="I43" s="28"/>
      <c r="J43" s="28"/>
      <c r="K43" s="28"/>
    </row>
    <row r="44" spans="4:11" ht="18.75">
      <c r="D44" s="28"/>
      <c r="G44" s="28"/>
      <c r="H44" s="28"/>
      <c r="I44" s="28"/>
      <c r="J44" s="28"/>
      <c r="K44" s="28"/>
    </row>
    <row r="45" ht="18.75">
      <c r="K45" s="28"/>
    </row>
  </sheetData>
  <sheetProtection/>
  <mergeCells count="7">
    <mergeCell ref="E39:F39"/>
    <mergeCell ref="E40:F40"/>
    <mergeCell ref="E41:F41"/>
    <mergeCell ref="A1:K1"/>
    <mergeCell ref="A32:C32"/>
    <mergeCell ref="B35:D35"/>
    <mergeCell ref="E38:F38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="75" zoomScaleSheetLayoutView="75" workbookViewId="0" topLeftCell="A1">
      <selection activeCell="J17" sqref="J17"/>
    </sheetView>
  </sheetViews>
  <sheetFormatPr defaultColWidth="9.140625" defaultRowHeight="12.75"/>
  <cols>
    <col min="1" max="1" width="7.00390625" style="7" customWidth="1"/>
    <col min="2" max="2" width="42.57421875" style="7" customWidth="1"/>
    <col min="3" max="3" width="10.8515625" style="7" customWidth="1"/>
    <col min="4" max="4" width="11.28125" style="7" customWidth="1"/>
    <col min="5" max="5" width="10.8515625" style="7" customWidth="1"/>
    <col min="6" max="6" width="15.57421875" style="7" customWidth="1"/>
    <col min="7" max="7" width="22.7109375" style="1" customWidth="1"/>
    <col min="8" max="16384" width="9.140625" style="1" customWidth="1"/>
  </cols>
  <sheetData>
    <row r="1" spans="1:6" ht="18.75" customHeight="1">
      <c r="A1" s="418" t="s">
        <v>275</v>
      </c>
      <c r="B1" s="418"/>
      <c r="C1" s="418"/>
      <c r="D1" s="418"/>
      <c r="E1" s="418"/>
      <c r="F1" s="418"/>
    </row>
    <row r="2" spans="1:6" ht="50.25" customHeight="1">
      <c r="A2" s="419" t="s">
        <v>274</v>
      </c>
      <c r="B2" s="419"/>
      <c r="C2" s="419"/>
      <c r="D2" s="419"/>
      <c r="E2" s="419"/>
      <c r="F2" s="419"/>
    </row>
    <row r="3" spans="1:6" ht="33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4" t="s">
        <v>23</v>
      </c>
    </row>
    <row r="4" spans="1:6" ht="19.5" customHeight="1">
      <c r="A4" s="5">
        <v>1</v>
      </c>
      <c r="B4" s="5" t="s">
        <v>276</v>
      </c>
      <c r="C4" s="43" t="s">
        <v>24</v>
      </c>
      <c r="D4" s="5">
        <v>4</v>
      </c>
      <c r="E4" s="5">
        <v>8214</v>
      </c>
      <c r="F4" s="6">
        <f>D4*E4</f>
        <v>32856</v>
      </c>
    </row>
    <row r="5" spans="1:6" ht="18.75" customHeight="1">
      <c r="A5" s="5">
        <v>2</v>
      </c>
      <c r="B5" s="5" t="s">
        <v>277</v>
      </c>
      <c r="C5" s="43" t="s">
        <v>24</v>
      </c>
      <c r="D5" s="5">
        <v>1</v>
      </c>
      <c r="E5" s="5">
        <v>59340</v>
      </c>
      <c r="F5" s="6">
        <f>D5*E5</f>
        <v>59340</v>
      </c>
    </row>
    <row r="6" spans="1:6" ht="18.75">
      <c r="A6" s="5">
        <v>3</v>
      </c>
      <c r="B6" s="5" t="s">
        <v>278</v>
      </c>
      <c r="C6" s="43" t="s">
        <v>24</v>
      </c>
      <c r="D6" s="5">
        <v>1</v>
      </c>
      <c r="E6" s="5">
        <v>18330</v>
      </c>
      <c r="F6" s="6">
        <f>D6*E6</f>
        <v>18330</v>
      </c>
    </row>
    <row r="7" spans="1:6" ht="18.75">
      <c r="A7" s="5">
        <v>4</v>
      </c>
      <c r="B7" s="5" t="s">
        <v>279</v>
      </c>
      <c r="C7" s="43" t="s">
        <v>24</v>
      </c>
      <c r="D7" s="5">
        <v>1</v>
      </c>
      <c r="E7" s="5">
        <v>13050</v>
      </c>
      <c r="F7" s="6">
        <f>D7*E7</f>
        <v>13050</v>
      </c>
    </row>
    <row r="8" spans="1:6" ht="18.75">
      <c r="A8" s="5">
        <v>5</v>
      </c>
      <c r="B8" s="5" t="s">
        <v>280</v>
      </c>
      <c r="C8" s="43" t="s">
        <v>24</v>
      </c>
      <c r="D8" s="5">
        <v>2</v>
      </c>
      <c r="E8" s="141">
        <v>11334</v>
      </c>
      <c r="F8" s="6">
        <f>D8*E8</f>
        <v>22668</v>
      </c>
    </row>
    <row r="9" spans="1:6" s="182" customFormat="1" ht="18.75">
      <c r="A9" s="180"/>
      <c r="B9" s="180" t="s">
        <v>25</v>
      </c>
      <c r="C9" s="180"/>
      <c r="D9" s="180"/>
      <c r="E9" s="180"/>
      <c r="F9" s="181">
        <f>SUM(F4:F8)</f>
        <v>146244</v>
      </c>
    </row>
    <row r="10" spans="1:6" ht="51" customHeight="1">
      <c r="A10" s="419" t="s">
        <v>282</v>
      </c>
      <c r="B10" s="419"/>
      <c r="C10" s="419"/>
      <c r="D10" s="419"/>
      <c r="E10" s="419"/>
      <c r="F10" s="419"/>
    </row>
    <row r="11" spans="1:6" ht="33.75" customHeight="1">
      <c r="A11" s="3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4" t="s">
        <v>23</v>
      </c>
    </row>
    <row r="12" spans="1:6" ht="18.75">
      <c r="A12" s="5">
        <v>1</v>
      </c>
      <c r="B12" s="5" t="s">
        <v>283</v>
      </c>
      <c r="C12" s="43" t="s">
        <v>24</v>
      </c>
      <c r="D12" s="5">
        <v>5</v>
      </c>
      <c r="E12" s="5">
        <v>10000</v>
      </c>
      <c r="F12" s="6">
        <f>D12*E12</f>
        <v>50000</v>
      </c>
    </row>
    <row r="13" spans="1:6" ht="28.5" customHeight="1">
      <c r="A13" s="5">
        <v>2</v>
      </c>
      <c r="B13" s="5" t="s">
        <v>286</v>
      </c>
      <c r="C13" s="43" t="s">
        <v>24</v>
      </c>
      <c r="D13" s="5">
        <v>1</v>
      </c>
      <c r="E13" s="5">
        <v>25000</v>
      </c>
      <c r="F13" s="6">
        <f>D13*E13</f>
        <v>25000</v>
      </c>
    </row>
    <row r="14" spans="1:6" s="182" customFormat="1" ht="18.75">
      <c r="A14" s="180"/>
      <c r="B14" s="180" t="s">
        <v>25</v>
      </c>
      <c r="C14" s="180"/>
      <c r="D14" s="180"/>
      <c r="E14" s="180"/>
      <c r="F14" s="181">
        <f>SUM(F12:F13)</f>
        <v>75000</v>
      </c>
    </row>
    <row r="15" spans="1:6" s="182" customFormat="1" ht="18.75">
      <c r="A15" s="419"/>
      <c r="B15" s="419"/>
      <c r="C15" s="419"/>
      <c r="D15" s="419"/>
      <c r="E15" s="419"/>
      <c r="F15" s="419"/>
    </row>
    <row r="16" spans="1:6" ht="19.5" thickBot="1">
      <c r="A16" s="49"/>
      <c r="B16" s="49"/>
      <c r="C16" s="49"/>
      <c r="D16" s="49"/>
      <c r="E16" s="49"/>
      <c r="F16" s="49"/>
    </row>
    <row r="17" spans="2:6" ht="18.75">
      <c r="B17" s="427" t="s">
        <v>390</v>
      </c>
      <c r="C17" s="428"/>
      <c r="D17" s="428"/>
      <c r="E17" s="428"/>
      <c r="F17" s="188">
        <f>F9+F14</f>
        <v>221244</v>
      </c>
    </row>
    <row r="18" spans="2:6" ht="18.75">
      <c r="B18" s="421" t="s">
        <v>113</v>
      </c>
      <c r="C18" s="422"/>
      <c r="D18" s="422"/>
      <c r="E18" s="422"/>
      <c r="F18" s="50"/>
    </row>
    <row r="19" spans="2:6" ht="18.75">
      <c r="B19" s="421" t="s">
        <v>114</v>
      </c>
      <c r="C19" s="422"/>
      <c r="D19" s="422"/>
      <c r="E19" s="422"/>
      <c r="F19" s="50"/>
    </row>
    <row r="20" spans="1:6" ht="19.5" thickBot="1">
      <c r="A20" s="12"/>
      <c r="B20" s="430" t="s">
        <v>391</v>
      </c>
      <c r="C20" s="431"/>
      <c r="D20" s="431"/>
      <c r="E20" s="431"/>
      <c r="F20" s="189">
        <f>ROUND(F17+F18-F19,0)</f>
        <v>221244</v>
      </c>
    </row>
    <row r="21" ht="18.75" customHeight="1"/>
    <row r="22" spans="1:6" ht="18.75" customHeight="1">
      <c r="A22" s="13"/>
      <c r="B22" s="13" t="s">
        <v>35</v>
      </c>
      <c r="C22" s="14"/>
      <c r="D22" s="13"/>
      <c r="E22" s="412" t="s">
        <v>383</v>
      </c>
      <c r="F22" s="412"/>
    </row>
    <row r="23" spans="1:6" ht="34.5" customHeight="1">
      <c r="A23" s="10"/>
      <c r="B23" s="10"/>
      <c r="C23" s="15" t="s">
        <v>36</v>
      </c>
      <c r="D23" s="15"/>
      <c r="E23" s="423" t="s">
        <v>37</v>
      </c>
      <c r="F23" s="423"/>
    </row>
    <row r="24" spans="1:6" ht="18.75" customHeight="1">
      <c r="A24" s="13"/>
      <c r="B24" s="13" t="s">
        <v>162</v>
      </c>
      <c r="C24" s="14"/>
      <c r="D24" s="13"/>
      <c r="E24" s="412" t="s">
        <v>384</v>
      </c>
      <c r="F24" s="412"/>
    </row>
    <row r="25" spans="1:6" ht="18.75" customHeight="1">
      <c r="A25" s="10"/>
      <c r="B25" s="10"/>
      <c r="C25" s="15" t="s">
        <v>36</v>
      </c>
      <c r="D25" s="15"/>
      <c r="E25" s="423" t="s">
        <v>37</v>
      </c>
      <c r="F25" s="423"/>
    </row>
    <row r="26" spans="2:6" ht="42.75" customHeight="1">
      <c r="B26" s="429" t="s">
        <v>184</v>
      </c>
      <c r="C26" s="429"/>
      <c r="D26" s="429"/>
      <c r="E26" s="429"/>
      <c r="F26" s="429"/>
    </row>
    <row r="30" ht="18.75" customHeight="1" hidden="1"/>
    <row r="31" ht="18.75" customHeight="1" hidden="1"/>
    <row r="32" ht="63" customHeight="1" hidden="1"/>
    <row r="33" ht="18.75" customHeight="1" hidden="1"/>
    <row r="34" ht="8.25" customHeight="1"/>
    <row r="36" ht="33" customHeight="1"/>
    <row r="41" ht="18.75" customHeight="1" hidden="1"/>
    <row r="42" ht="18.75" customHeight="1" hidden="1"/>
    <row r="43" ht="18.75" customHeight="1" hidden="1"/>
    <row r="44" ht="29.2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9.75" customHeight="1" hidden="1"/>
    <row r="52" ht="36" customHeight="1" hidden="1"/>
    <row r="53" ht="33" customHeight="1" hidden="1"/>
    <row r="54" ht="18.75" customHeight="1" hidden="1"/>
    <row r="55" ht="18.75" customHeight="1" hidden="1"/>
    <row r="56" ht="18.75" customHeight="1"/>
  </sheetData>
  <sheetProtection/>
  <mergeCells count="13">
    <mergeCell ref="A1:F1"/>
    <mergeCell ref="A2:F2"/>
    <mergeCell ref="A10:F10"/>
    <mergeCell ref="B20:E20"/>
    <mergeCell ref="E22:F22"/>
    <mergeCell ref="E23:F23"/>
    <mergeCell ref="A15:F15"/>
    <mergeCell ref="E24:F24"/>
    <mergeCell ref="E25:F25"/>
    <mergeCell ref="B26:F26"/>
    <mergeCell ref="B17:E17"/>
    <mergeCell ref="B18:E18"/>
    <mergeCell ref="B19:E19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showZeros="0" zoomScalePageLayoutView="0" workbookViewId="0" topLeftCell="A1">
      <selection activeCell="G7" sqref="G7"/>
    </sheetView>
  </sheetViews>
  <sheetFormatPr defaultColWidth="9.140625" defaultRowHeight="12.75"/>
  <cols>
    <col min="1" max="1" width="18.7109375" style="32" customWidth="1"/>
    <col min="2" max="2" width="15.140625" style="32" customWidth="1"/>
    <col min="3" max="3" width="13.8515625" style="32" customWidth="1"/>
    <col min="4" max="4" width="14.00390625" style="1" bestFit="1" customWidth="1"/>
    <col min="5" max="5" width="12.421875" style="1" customWidth="1"/>
    <col min="6" max="6" width="12.57421875" style="1" customWidth="1"/>
    <col min="7" max="7" width="10.8515625" style="1" customWidth="1"/>
    <col min="8" max="9" width="12.7109375" style="1" bestFit="1" customWidth="1"/>
    <col min="10" max="10" width="9.57421875" style="1" customWidth="1"/>
    <col min="11" max="11" width="10.421875" style="1" bestFit="1" customWidth="1"/>
    <col min="12" max="12" width="11.57421875" style="1" bestFit="1" customWidth="1"/>
    <col min="13" max="13" width="9.7109375" style="1" customWidth="1"/>
    <col min="14" max="17" width="9.28125" style="1" bestFit="1" customWidth="1"/>
    <col min="18" max="19" width="9.140625" style="1" customWidth="1"/>
    <col min="20" max="21" width="9.421875" style="1" bestFit="1" customWidth="1"/>
    <col min="22" max="22" width="10.140625" style="1" customWidth="1"/>
    <col min="23" max="25" width="9.140625" style="1" customWidth="1"/>
    <col min="26" max="27" width="9.421875" style="1" bestFit="1" customWidth="1"/>
    <col min="28" max="33" width="9.140625" style="1" customWidth="1"/>
    <col min="34" max="34" width="7.00390625" style="1" customWidth="1"/>
    <col min="35" max="35" width="11.28125" style="1" customWidth="1"/>
    <col min="36" max="36" width="9.140625" style="1" customWidth="1"/>
    <col min="37" max="37" width="6.7109375" style="1" customWidth="1"/>
    <col min="38" max="38" width="10.8515625" style="1" customWidth="1"/>
    <col min="39" max="39" width="9.140625" style="1" customWidth="1"/>
    <col min="40" max="40" width="7.57421875" style="1" customWidth="1"/>
    <col min="41" max="41" width="11.28125" style="1" customWidth="1"/>
    <col min="42" max="42" width="8.8515625" style="1" customWidth="1"/>
    <col min="43" max="43" width="7.28125" style="1" customWidth="1"/>
    <col min="44" max="44" width="11.140625" style="1" customWidth="1"/>
    <col min="45" max="45" width="9.140625" style="1" customWidth="1"/>
    <col min="46" max="46" width="9.7109375" style="1" customWidth="1"/>
    <col min="47" max="47" width="12.00390625" style="1" customWidth="1"/>
    <col min="48" max="48" width="9.140625" style="1" customWidth="1"/>
    <col min="49" max="49" width="8.140625" style="1" customWidth="1"/>
    <col min="50" max="16384" width="9.140625" style="1" customWidth="1"/>
  </cols>
  <sheetData>
    <row r="1" spans="1:49" s="129" customFormat="1" ht="26.25" customHeight="1">
      <c r="A1" s="364" t="s">
        <v>239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297"/>
      <c r="O1" s="297"/>
      <c r="P1" s="297"/>
      <c r="Q1" s="297"/>
      <c r="R1" s="297"/>
      <c r="S1" s="297"/>
      <c r="T1" s="297"/>
      <c r="U1" s="297"/>
      <c r="V1" s="297"/>
      <c r="AA1" s="126"/>
      <c r="AB1" s="126"/>
      <c r="AC1" s="127"/>
      <c r="AD1" s="127"/>
      <c r="AE1" s="127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8"/>
      <c r="AR1" s="128"/>
      <c r="AS1" s="128"/>
      <c r="AT1" s="128"/>
      <c r="AU1" s="126"/>
      <c r="AV1" s="128"/>
      <c r="AW1" s="128"/>
    </row>
    <row r="2" spans="1:49" s="129" customFormat="1" ht="36" customHeight="1">
      <c r="A2" s="365" t="s">
        <v>385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126"/>
      <c r="AB2" s="126"/>
      <c r="AC2" s="127"/>
      <c r="AD2" s="127"/>
      <c r="AE2" s="127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8"/>
      <c r="AR2" s="128"/>
      <c r="AS2" s="128"/>
      <c r="AT2" s="128"/>
      <c r="AU2" s="366" t="s">
        <v>5</v>
      </c>
      <c r="AV2" s="366"/>
      <c r="AW2" s="128"/>
    </row>
    <row r="3" spans="1:49" s="178" customFormat="1" ht="95.25" customHeight="1">
      <c r="A3" s="369" t="s">
        <v>145</v>
      </c>
      <c r="B3" s="370" t="s">
        <v>146</v>
      </c>
      <c r="C3" s="371"/>
      <c r="D3" s="372"/>
      <c r="E3" s="373" t="s">
        <v>147</v>
      </c>
      <c r="F3" s="374"/>
      <c r="G3" s="375"/>
      <c r="H3" s="367" t="s">
        <v>148</v>
      </c>
      <c r="I3" s="367"/>
      <c r="J3" s="367"/>
      <c r="K3" s="367" t="s">
        <v>149</v>
      </c>
      <c r="L3" s="367"/>
      <c r="M3" s="367"/>
      <c r="N3" s="367" t="s">
        <v>150</v>
      </c>
      <c r="O3" s="367"/>
      <c r="P3" s="367"/>
      <c r="Q3" s="367" t="s">
        <v>151</v>
      </c>
      <c r="R3" s="367"/>
      <c r="S3" s="367"/>
      <c r="T3" s="367" t="s">
        <v>152</v>
      </c>
      <c r="U3" s="367"/>
      <c r="V3" s="367"/>
      <c r="W3" s="367" t="s">
        <v>153</v>
      </c>
      <c r="X3" s="367"/>
      <c r="Y3" s="367"/>
      <c r="Z3" s="367" t="s">
        <v>154</v>
      </c>
      <c r="AA3" s="367"/>
      <c r="AB3" s="367"/>
      <c r="AC3" s="367" t="s">
        <v>155</v>
      </c>
      <c r="AD3" s="367"/>
      <c r="AE3" s="367"/>
      <c r="AF3" s="367" t="s">
        <v>156</v>
      </c>
      <c r="AG3" s="367"/>
      <c r="AH3" s="367"/>
      <c r="AI3" s="367" t="s">
        <v>157</v>
      </c>
      <c r="AJ3" s="367"/>
      <c r="AK3" s="367"/>
      <c r="AL3" s="367" t="s">
        <v>189</v>
      </c>
      <c r="AM3" s="367"/>
      <c r="AN3" s="367"/>
      <c r="AO3" s="367" t="s">
        <v>158</v>
      </c>
      <c r="AP3" s="367"/>
      <c r="AQ3" s="367"/>
      <c r="AR3" s="368" t="s">
        <v>159</v>
      </c>
      <c r="AS3" s="368"/>
      <c r="AT3" s="368"/>
      <c r="AU3" s="368" t="s">
        <v>160</v>
      </c>
      <c r="AV3" s="368"/>
      <c r="AW3" s="368"/>
    </row>
    <row r="4" spans="1:49" s="178" customFormat="1" ht="123" customHeight="1">
      <c r="A4" s="369"/>
      <c r="B4" s="130" t="s">
        <v>210</v>
      </c>
      <c r="C4" s="130" t="s">
        <v>211</v>
      </c>
      <c r="D4" s="131" t="s">
        <v>161</v>
      </c>
      <c r="E4" s="130" t="s">
        <v>210</v>
      </c>
      <c r="F4" s="130" t="s">
        <v>211</v>
      </c>
      <c r="G4" s="131" t="s">
        <v>161</v>
      </c>
      <c r="H4" s="130" t="s">
        <v>210</v>
      </c>
      <c r="I4" s="130" t="s">
        <v>211</v>
      </c>
      <c r="J4" s="131" t="s">
        <v>161</v>
      </c>
      <c r="K4" s="130" t="s">
        <v>210</v>
      </c>
      <c r="L4" s="130" t="s">
        <v>211</v>
      </c>
      <c r="M4" s="131" t="s">
        <v>161</v>
      </c>
      <c r="N4" s="130" t="s">
        <v>210</v>
      </c>
      <c r="O4" s="130" t="s">
        <v>211</v>
      </c>
      <c r="P4" s="131" t="s">
        <v>161</v>
      </c>
      <c r="Q4" s="130" t="s">
        <v>210</v>
      </c>
      <c r="R4" s="130" t="s">
        <v>211</v>
      </c>
      <c r="S4" s="131" t="s">
        <v>161</v>
      </c>
      <c r="T4" s="130" t="s">
        <v>210</v>
      </c>
      <c r="U4" s="130" t="s">
        <v>211</v>
      </c>
      <c r="V4" s="131" t="s">
        <v>161</v>
      </c>
      <c r="W4" s="130" t="s">
        <v>210</v>
      </c>
      <c r="X4" s="130" t="s">
        <v>211</v>
      </c>
      <c r="Y4" s="131" t="s">
        <v>161</v>
      </c>
      <c r="Z4" s="130" t="s">
        <v>210</v>
      </c>
      <c r="AA4" s="130" t="s">
        <v>211</v>
      </c>
      <c r="AB4" s="131" t="s">
        <v>161</v>
      </c>
      <c r="AC4" s="130" t="s">
        <v>210</v>
      </c>
      <c r="AD4" s="130" t="s">
        <v>211</v>
      </c>
      <c r="AE4" s="131" t="s">
        <v>161</v>
      </c>
      <c r="AF4" s="130" t="s">
        <v>210</v>
      </c>
      <c r="AG4" s="130" t="s">
        <v>211</v>
      </c>
      <c r="AH4" s="131" t="s">
        <v>161</v>
      </c>
      <c r="AI4" s="130" t="s">
        <v>210</v>
      </c>
      <c r="AJ4" s="130" t="s">
        <v>211</v>
      </c>
      <c r="AK4" s="131" t="s">
        <v>161</v>
      </c>
      <c r="AL4" s="130" t="s">
        <v>210</v>
      </c>
      <c r="AM4" s="130" t="s">
        <v>211</v>
      </c>
      <c r="AN4" s="131" t="s">
        <v>161</v>
      </c>
      <c r="AO4" s="130" t="s">
        <v>210</v>
      </c>
      <c r="AP4" s="130" t="s">
        <v>211</v>
      </c>
      <c r="AQ4" s="131" t="s">
        <v>161</v>
      </c>
      <c r="AR4" s="130" t="s">
        <v>210</v>
      </c>
      <c r="AS4" s="130" t="s">
        <v>211</v>
      </c>
      <c r="AT4" s="131" t="s">
        <v>161</v>
      </c>
      <c r="AU4" s="130" t="s">
        <v>210</v>
      </c>
      <c r="AV4" s="130" t="s">
        <v>211</v>
      </c>
      <c r="AW4" s="131" t="s">
        <v>161</v>
      </c>
    </row>
    <row r="5" spans="1:49" s="129" customFormat="1" ht="27" customHeight="1">
      <c r="A5" s="132">
        <v>1</v>
      </c>
      <c r="B5" s="132">
        <f>A5+1</f>
        <v>2</v>
      </c>
      <c r="C5" s="132">
        <f aca="true" t="shared" si="0" ref="C5:AW5">B5+1</f>
        <v>3</v>
      </c>
      <c r="D5" s="132">
        <f t="shared" si="0"/>
        <v>4</v>
      </c>
      <c r="E5" s="132">
        <f t="shared" si="0"/>
        <v>5</v>
      </c>
      <c r="F5" s="132">
        <f t="shared" si="0"/>
        <v>6</v>
      </c>
      <c r="G5" s="132">
        <f t="shared" si="0"/>
        <v>7</v>
      </c>
      <c r="H5" s="132">
        <f t="shared" si="0"/>
        <v>8</v>
      </c>
      <c r="I5" s="132">
        <f t="shared" si="0"/>
        <v>9</v>
      </c>
      <c r="J5" s="132">
        <f t="shared" si="0"/>
        <v>10</v>
      </c>
      <c r="K5" s="132">
        <v>11</v>
      </c>
      <c r="L5" s="132">
        <v>12</v>
      </c>
      <c r="M5" s="132">
        <f t="shared" si="0"/>
        <v>13</v>
      </c>
      <c r="N5" s="132">
        <f t="shared" si="0"/>
        <v>14</v>
      </c>
      <c r="O5" s="132">
        <f t="shared" si="0"/>
        <v>15</v>
      </c>
      <c r="P5" s="132">
        <f t="shared" si="0"/>
        <v>16</v>
      </c>
      <c r="Q5" s="132">
        <f t="shared" si="0"/>
        <v>17</v>
      </c>
      <c r="R5" s="132">
        <f t="shared" si="0"/>
        <v>18</v>
      </c>
      <c r="S5" s="132">
        <f t="shared" si="0"/>
        <v>19</v>
      </c>
      <c r="T5" s="132">
        <f t="shared" si="0"/>
        <v>20</v>
      </c>
      <c r="U5" s="132">
        <f t="shared" si="0"/>
        <v>21</v>
      </c>
      <c r="V5" s="132">
        <f t="shared" si="0"/>
        <v>22</v>
      </c>
      <c r="W5" s="132">
        <f t="shared" si="0"/>
        <v>23</v>
      </c>
      <c r="X5" s="132">
        <f t="shared" si="0"/>
        <v>24</v>
      </c>
      <c r="Y5" s="132">
        <f t="shared" si="0"/>
        <v>25</v>
      </c>
      <c r="Z5" s="132">
        <f t="shared" si="0"/>
        <v>26</v>
      </c>
      <c r="AA5" s="132">
        <f t="shared" si="0"/>
        <v>27</v>
      </c>
      <c r="AB5" s="132">
        <f t="shared" si="0"/>
        <v>28</v>
      </c>
      <c r="AC5" s="132">
        <v>29</v>
      </c>
      <c r="AD5" s="132">
        <f t="shared" si="0"/>
        <v>30</v>
      </c>
      <c r="AE5" s="132">
        <f t="shared" si="0"/>
        <v>31</v>
      </c>
      <c r="AF5" s="132">
        <f t="shared" si="0"/>
        <v>32</v>
      </c>
      <c r="AG5" s="132">
        <f t="shared" si="0"/>
        <v>33</v>
      </c>
      <c r="AH5" s="132">
        <f t="shared" si="0"/>
        <v>34</v>
      </c>
      <c r="AI5" s="132">
        <f t="shared" si="0"/>
        <v>35</v>
      </c>
      <c r="AJ5" s="132">
        <f t="shared" si="0"/>
        <v>36</v>
      </c>
      <c r="AK5" s="132">
        <f t="shared" si="0"/>
        <v>37</v>
      </c>
      <c r="AL5" s="132">
        <f t="shared" si="0"/>
        <v>38</v>
      </c>
      <c r="AM5" s="132">
        <f t="shared" si="0"/>
        <v>39</v>
      </c>
      <c r="AN5" s="132">
        <f t="shared" si="0"/>
        <v>40</v>
      </c>
      <c r="AO5" s="132">
        <f t="shared" si="0"/>
        <v>41</v>
      </c>
      <c r="AP5" s="132">
        <f t="shared" si="0"/>
        <v>42</v>
      </c>
      <c r="AQ5" s="132">
        <f t="shared" si="0"/>
        <v>43</v>
      </c>
      <c r="AR5" s="132">
        <f t="shared" si="0"/>
        <v>44</v>
      </c>
      <c r="AS5" s="132">
        <f t="shared" si="0"/>
        <v>45</v>
      </c>
      <c r="AT5" s="132">
        <f t="shared" si="0"/>
        <v>46</v>
      </c>
      <c r="AU5" s="132">
        <f t="shared" si="0"/>
        <v>47</v>
      </c>
      <c r="AV5" s="132">
        <f t="shared" si="0"/>
        <v>48</v>
      </c>
      <c r="AW5" s="132">
        <f t="shared" si="0"/>
        <v>49</v>
      </c>
    </row>
    <row r="6" spans="1:49" s="129" customFormat="1" ht="33" customHeight="1">
      <c r="A6" s="133" t="s">
        <v>386</v>
      </c>
      <c r="B6" s="133">
        <v>1891981</v>
      </c>
      <c r="C6" s="359">
        <f>F6+AS6+AV6</f>
        <v>3329588.722</v>
      </c>
      <c r="D6" s="359">
        <f>C6-B6</f>
        <v>1437607.722</v>
      </c>
      <c r="E6" s="135">
        <v>1891981</v>
      </c>
      <c r="F6" s="358">
        <f>I6+L6+O6+R6+U6+X6+AA6+AD6+AG6+AJ6+AM6+AP6</f>
        <v>3108344.722</v>
      </c>
      <c r="G6" s="358">
        <f>F6-E6</f>
        <v>1216363.722</v>
      </c>
      <c r="H6" s="135">
        <v>1529161</v>
      </c>
      <c r="I6" s="135">
        <f>'2111+2120'!AB9</f>
        <v>1773040</v>
      </c>
      <c r="J6" s="135">
        <f>I6-H6</f>
        <v>243879</v>
      </c>
      <c r="K6" s="135">
        <v>57861</v>
      </c>
      <c r="L6" s="135">
        <f>'2210 розгорн'!F141</f>
        <v>173979</v>
      </c>
      <c r="M6" s="135">
        <f>L6-K6</f>
        <v>116118</v>
      </c>
      <c r="N6" s="135"/>
      <c r="O6" s="135"/>
      <c r="P6" s="135">
        <f>O6-N6</f>
        <v>0</v>
      </c>
      <c r="Q6" s="135"/>
      <c r="R6" s="135"/>
      <c r="S6" s="135">
        <f>R6-Q6</f>
        <v>0</v>
      </c>
      <c r="T6" s="135">
        <v>145500</v>
      </c>
      <c r="U6" s="135">
        <f>'2240 розгорн'!G131</f>
        <v>997780</v>
      </c>
      <c r="V6" s="135">
        <f>U6-T6</f>
        <v>852280</v>
      </c>
      <c r="W6" s="135">
        <v>6240</v>
      </c>
      <c r="X6" s="135">
        <f>'2250'!G19</f>
        <v>8970</v>
      </c>
      <c r="Y6" s="135">
        <f>X6-W6</f>
        <v>2730</v>
      </c>
      <c r="Z6" s="135">
        <v>155519</v>
      </c>
      <c r="AA6" s="358">
        <f>'2270 (2)'!E7</f>
        <v>154225.722</v>
      </c>
      <c r="AB6" s="358">
        <f>AA6-Z6</f>
        <v>-1293.2779999999912</v>
      </c>
      <c r="AC6" s="135"/>
      <c r="AD6" s="135">
        <f>'2282'!F12</f>
        <v>0</v>
      </c>
      <c r="AE6" s="135">
        <f>AD6-AC6</f>
        <v>0</v>
      </c>
      <c r="AF6" s="135"/>
      <c r="AG6" s="135"/>
      <c r="AH6" s="135"/>
      <c r="AI6" s="135"/>
      <c r="AJ6" s="135"/>
      <c r="AK6" s="135">
        <f>AJ6-AI6</f>
        <v>0</v>
      </c>
      <c r="AL6" s="135"/>
      <c r="AM6" s="135">
        <f>'2730 '!F13</f>
        <v>0</v>
      </c>
      <c r="AN6" s="135">
        <f>AM6-AL6</f>
        <v>0</v>
      </c>
      <c r="AO6" s="135">
        <v>700</v>
      </c>
      <c r="AP6" s="135">
        <f>'2800'!F14</f>
        <v>350</v>
      </c>
      <c r="AQ6" s="135">
        <f>AP6-AO6</f>
        <v>-350</v>
      </c>
      <c r="AR6" s="134"/>
      <c r="AS6" s="134">
        <v>221244</v>
      </c>
      <c r="AT6" s="135">
        <f>AS6-AR6</f>
        <v>221244</v>
      </c>
      <c r="AU6" s="134"/>
      <c r="AV6" s="134"/>
      <c r="AW6" s="135">
        <f>AV6-AU6</f>
        <v>0</v>
      </c>
    </row>
    <row r="8" spans="1:5" ht="23.25">
      <c r="A8" s="27" t="s">
        <v>56</v>
      </c>
      <c r="B8" s="1"/>
      <c r="C8" s="356"/>
      <c r="D8" s="357"/>
      <c r="E8" s="274" t="s">
        <v>383</v>
      </c>
    </row>
    <row r="9" spans="1:3" ht="18.75">
      <c r="A9" s="27"/>
      <c r="B9" s="1"/>
      <c r="C9" s="273"/>
    </row>
    <row r="10" spans="1:3" ht="18.75">
      <c r="A10" s="27"/>
      <c r="B10" s="1"/>
      <c r="C10" s="27"/>
    </row>
    <row r="11" spans="1:5" ht="23.25">
      <c r="A11" s="13" t="s">
        <v>162</v>
      </c>
      <c r="B11" s="1"/>
      <c r="C11" s="356"/>
      <c r="D11" s="357"/>
      <c r="E11" s="355" t="s">
        <v>384</v>
      </c>
    </row>
    <row r="12" spans="1:3" ht="18.75">
      <c r="A12" s="13"/>
      <c r="B12" s="1"/>
      <c r="C12" s="273"/>
    </row>
  </sheetData>
  <sheetProtection/>
  <mergeCells count="20">
    <mergeCell ref="T3:V3"/>
    <mergeCell ref="W3:Y3"/>
    <mergeCell ref="Z3:AB3"/>
    <mergeCell ref="AO3:AQ3"/>
    <mergeCell ref="A3:A4"/>
    <mergeCell ref="B3:D3"/>
    <mergeCell ref="E3:G3"/>
    <mergeCell ref="H3:J3"/>
    <mergeCell ref="AI3:AK3"/>
    <mergeCell ref="AL3:AN3"/>
    <mergeCell ref="A1:M1"/>
    <mergeCell ref="A2:M2"/>
    <mergeCell ref="AU2:AV2"/>
    <mergeCell ref="K3:M3"/>
    <mergeCell ref="N3:P3"/>
    <mergeCell ref="Q3:S3"/>
    <mergeCell ref="AR3:AT3"/>
    <mergeCell ref="AU3:AW3"/>
    <mergeCell ref="AC3:AE3"/>
    <mergeCell ref="AF3:AH3"/>
  </mergeCells>
  <printOptions/>
  <pageMargins left="1.1811023622047245" right="0.1968503937007874" top="0.984251968503937" bottom="0.1968503937007874" header="0.2362204724409449" footer="0.1968503937007874"/>
  <pageSetup fitToWidth="3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Q19"/>
  <sheetViews>
    <sheetView zoomScale="75" zoomScaleNormal="75" zoomScalePageLayoutView="0" workbookViewId="0" topLeftCell="A9">
      <selection activeCell="C20" sqref="C20"/>
    </sheetView>
  </sheetViews>
  <sheetFormatPr defaultColWidth="9.140625" defaultRowHeight="80.25" customHeight="1"/>
  <cols>
    <col min="1" max="1" width="30.7109375" style="98" customWidth="1"/>
    <col min="2" max="2" width="15.00390625" style="265" customWidth="1"/>
    <col min="3" max="4" width="17.7109375" style="265" customWidth="1"/>
    <col min="5" max="7" width="16.00390625" style="265" customWidth="1"/>
    <col min="8" max="8" width="16.8515625" style="98" customWidth="1"/>
    <col min="9" max="9" width="15.00390625" style="98" customWidth="1"/>
    <col min="10" max="10" width="14.8515625" style="98" customWidth="1"/>
    <col min="11" max="11" width="12.57421875" style="98" customWidth="1"/>
    <col min="12" max="12" width="16.00390625" style="98" customWidth="1"/>
    <col min="13" max="13" width="17.140625" style="98" customWidth="1"/>
    <col min="14" max="14" width="17.421875" style="98" customWidth="1"/>
    <col min="15" max="15" width="15.7109375" style="98" customWidth="1"/>
    <col min="16" max="16" width="17.28125" style="98" customWidth="1"/>
    <col min="17" max="17" width="14.00390625" style="98" customWidth="1"/>
    <col min="18" max="18" width="20.140625" style="98" customWidth="1"/>
    <col min="19" max="19" width="15.421875" style="98" customWidth="1"/>
    <col min="20" max="21" width="15.00390625" style="98" customWidth="1"/>
    <col min="22" max="22" width="15.28125" style="98" customWidth="1"/>
    <col min="23" max="24" width="15.00390625" style="98" customWidth="1"/>
    <col min="25" max="25" width="15.7109375" style="98" customWidth="1"/>
    <col min="26" max="26" width="19.8515625" style="98" customWidth="1"/>
    <col min="27" max="27" width="17.57421875" style="98" customWidth="1"/>
    <col min="28" max="29" width="17.28125" style="266" customWidth="1"/>
    <col min="30" max="30" width="19.57421875" style="98" customWidth="1"/>
    <col min="31" max="31" width="17.8515625" style="98" customWidth="1"/>
    <col min="32" max="32" width="20.8515625" style="235" customWidth="1"/>
    <col min="33" max="37" width="21.140625" style="235" customWidth="1"/>
    <col min="38" max="39" width="21.140625" style="98" customWidth="1"/>
    <col min="40" max="40" width="17.140625" style="98" customWidth="1"/>
    <col min="41" max="41" width="17.8515625" style="98" customWidth="1"/>
    <col min="42" max="42" width="17.421875" style="98" customWidth="1"/>
    <col min="43" max="43" width="11.00390625" style="98" bestFit="1" customWidth="1"/>
    <col min="44" max="16384" width="9.140625" style="98" customWidth="1"/>
  </cols>
  <sheetData>
    <row r="1" spans="1:33" ht="36" customHeight="1">
      <c r="A1" s="95"/>
      <c r="B1" s="403" t="s">
        <v>231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6"/>
      <c r="AA1" s="94"/>
      <c r="AB1" s="97"/>
      <c r="AC1" s="97"/>
      <c r="AD1" s="94"/>
      <c r="AE1" s="94"/>
      <c r="AF1" s="234"/>
      <c r="AG1" s="234"/>
    </row>
    <row r="2" spans="1:31" ht="17.25" customHeight="1">
      <c r="A2" s="404"/>
      <c r="B2" s="404"/>
      <c r="C2" s="404"/>
      <c r="D2" s="404"/>
      <c r="E2" s="404"/>
      <c r="F2" s="99"/>
      <c r="G2" s="99"/>
      <c r="AB2" s="100"/>
      <c r="AC2" s="101"/>
      <c r="AD2" s="236"/>
      <c r="AE2" s="237" t="s">
        <v>4</v>
      </c>
    </row>
    <row r="3" spans="1:33" ht="36" customHeight="1">
      <c r="A3" s="388" t="s">
        <v>185</v>
      </c>
      <c r="B3" s="377" t="s">
        <v>232</v>
      </c>
      <c r="C3" s="377" t="s">
        <v>212</v>
      </c>
      <c r="D3" s="238"/>
      <c r="E3" s="406"/>
      <c r="F3" s="407"/>
      <c r="G3" s="407"/>
      <c r="H3" s="407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239"/>
      <c r="AD3" s="391" t="s">
        <v>186</v>
      </c>
      <c r="AE3" s="391"/>
      <c r="AF3" s="240"/>
      <c r="AG3" s="240"/>
    </row>
    <row r="4" spans="1:33" ht="80.25" customHeight="1">
      <c r="A4" s="389"/>
      <c r="B4" s="405"/>
      <c r="C4" s="405"/>
      <c r="D4" s="392" t="s">
        <v>115</v>
      </c>
      <c r="E4" s="392"/>
      <c r="F4" s="392"/>
      <c r="G4" s="392"/>
      <c r="H4" s="392"/>
      <c r="I4" s="393" t="s">
        <v>6</v>
      </c>
      <c r="J4" s="394"/>
      <c r="K4" s="394"/>
      <c r="L4" s="394"/>
      <c r="M4" s="397" t="s">
        <v>7</v>
      </c>
      <c r="N4" s="398"/>
      <c r="O4" s="398"/>
      <c r="P4" s="398"/>
      <c r="Q4" s="398"/>
      <c r="R4" s="398"/>
      <c r="S4" s="399" t="s">
        <v>116</v>
      </c>
      <c r="T4" s="400"/>
      <c r="U4" s="400"/>
      <c r="V4" s="400"/>
      <c r="W4" s="400"/>
      <c r="X4" s="400"/>
      <c r="Y4" s="401"/>
      <c r="Z4" s="402" t="s">
        <v>236</v>
      </c>
      <c r="AA4" s="402" t="s">
        <v>117</v>
      </c>
      <c r="AB4" s="410" t="s">
        <v>237</v>
      </c>
      <c r="AC4" s="411" t="s">
        <v>238</v>
      </c>
      <c r="AD4" s="391"/>
      <c r="AE4" s="391"/>
      <c r="AF4" s="241"/>
      <c r="AG4" s="241"/>
    </row>
    <row r="5" spans="1:33" ht="80.25" customHeight="1">
      <c r="A5" s="389"/>
      <c r="B5" s="405"/>
      <c r="C5" s="405"/>
      <c r="D5" s="392"/>
      <c r="E5" s="392"/>
      <c r="F5" s="392"/>
      <c r="G5" s="392"/>
      <c r="H5" s="392"/>
      <c r="I5" s="395"/>
      <c r="J5" s="396"/>
      <c r="K5" s="396"/>
      <c r="L5" s="396"/>
      <c r="M5" s="381" t="s">
        <v>9</v>
      </c>
      <c r="N5" s="381"/>
      <c r="O5" s="399" t="s">
        <v>118</v>
      </c>
      <c r="P5" s="400"/>
      <c r="Q5" s="400"/>
      <c r="R5" s="385" t="s">
        <v>10</v>
      </c>
      <c r="S5" s="381" t="s">
        <v>119</v>
      </c>
      <c r="T5" s="381"/>
      <c r="U5" s="382" t="s">
        <v>120</v>
      </c>
      <c r="V5" s="381" t="s">
        <v>121</v>
      </c>
      <c r="W5" s="382" t="s">
        <v>8</v>
      </c>
      <c r="X5" s="382" t="s">
        <v>240</v>
      </c>
      <c r="Y5" s="385" t="s">
        <v>122</v>
      </c>
      <c r="Z5" s="402"/>
      <c r="AA5" s="402"/>
      <c r="AB5" s="410"/>
      <c r="AC5" s="411"/>
      <c r="AD5" s="388" t="s">
        <v>11</v>
      </c>
      <c r="AE5" s="381" t="s">
        <v>12</v>
      </c>
      <c r="AF5" s="376"/>
      <c r="AG5" s="376"/>
    </row>
    <row r="6" spans="1:33" ht="80.25" customHeight="1">
      <c r="A6" s="389"/>
      <c r="B6" s="405"/>
      <c r="C6" s="405"/>
      <c r="D6" s="377" t="s">
        <v>187</v>
      </c>
      <c r="E6" s="377" t="s">
        <v>233</v>
      </c>
      <c r="F6" s="377"/>
      <c r="G6" s="377"/>
      <c r="H6" s="379" t="s">
        <v>234</v>
      </c>
      <c r="I6" s="377" t="s">
        <v>13</v>
      </c>
      <c r="J6" s="377" t="s">
        <v>123</v>
      </c>
      <c r="K6" s="377" t="s">
        <v>14</v>
      </c>
      <c r="L6" s="379" t="s">
        <v>235</v>
      </c>
      <c r="M6" s="382" t="s">
        <v>124</v>
      </c>
      <c r="N6" s="382" t="s">
        <v>125</v>
      </c>
      <c r="O6" s="382" t="s">
        <v>126</v>
      </c>
      <c r="P6" s="382" t="s">
        <v>188</v>
      </c>
      <c r="Q6" s="382" t="s">
        <v>127</v>
      </c>
      <c r="R6" s="386"/>
      <c r="S6" s="382" t="s">
        <v>128</v>
      </c>
      <c r="T6" s="382" t="s">
        <v>129</v>
      </c>
      <c r="U6" s="383"/>
      <c r="V6" s="381"/>
      <c r="W6" s="383"/>
      <c r="X6" s="383"/>
      <c r="Y6" s="386"/>
      <c r="Z6" s="402"/>
      <c r="AA6" s="402"/>
      <c r="AB6" s="410"/>
      <c r="AC6" s="411"/>
      <c r="AD6" s="389"/>
      <c r="AE6" s="381"/>
      <c r="AF6" s="376"/>
      <c r="AG6" s="376"/>
    </row>
    <row r="7" spans="1:33" ht="80.25" customHeight="1">
      <c r="A7" s="390"/>
      <c r="B7" s="378"/>
      <c r="C7" s="378"/>
      <c r="D7" s="378"/>
      <c r="E7" s="378"/>
      <c r="F7" s="378"/>
      <c r="G7" s="378"/>
      <c r="H7" s="380"/>
      <c r="I7" s="378"/>
      <c r="J7" s="378"/>
      <c r="K7" s="378"/>
      <c r="L7" s="380"/>
      <c r="M7" s="384"/>
      <c r="N7" s="384"/>
      <c r="O7" s="384"/>
      <c r="P7" s="384"/>
      <c r="Q7" s="384"/>
      <c r="R7" s="387"/>
      <c r="S7" s="384"/>
      <c r="T7" s="384"/>
      <c r="U7" s="384"/>
      <c r="V7" s="381"/>
      <c r="W7" s="384"/>
      <c r="X7" s="384"/>
      <c r="Y7" s="387"/>
      <c r="Z7" s="402"/>
      <c r="AA7" s="402"/>
      <c r="AB7" s="410"/>
      <c r="AC7" s="411"/>
      <c r="AD7" s="390"/>
      <c r="AE7" s="381"/>
      <c r="AF7" s="376"/>
      <c r="AG7" s="376"/>
    </row>
    <row r="8" spans="1:33" s="270" customFormat="1" ht="23.25" customHeight="1">
      <c r="A8" s="267">
        <v>1</v>
      </c>
      <c r="B8" s="268">
        <f>A8+1</f>
        <v>2</v>
      </c>
      <c r="C8" s="268">
        <f aca="true" t="shared" si="0" ref="C8:AE8">B8+1</f>
        <v>3</v>
      </c>
      <c r="D8" s="268">
        <f t="shared" si="0"/>
        <v>4</v>
      </c>
      <c r="E8" s="268">
        <f t="shared" si="0"/>
        <v>5</v>
      </c>
      <c r="F8" s="268"/>
      <c r="G8" s="268">
        <f>E8+1</f>
        <v>6</v>
      </c>
      <c r="H8" s="268">
        <f t="shared" si="0"/>
        <v>7</v>
      </c>
      <c r="I8" s="268">
        <f t="shared" si="0"/>
        <v>8</v>
      </c>
      <c r="J8" s="268">
        <f t="shared" si="0"/>
        <v>9</v>
      </c>
      <c r="K8" s="268">
        <f t="shared" si="0"/>
        <v>10</v>
      </c>
      <c r="L8" s="268">
        <f t="shared" si="0"/>
        <v>11</v>
      </c>
      <c r="M8" s="268">
        <f>L8+1</f>
        <v>12</v>
      </c>
      <c r="N8" s="268">
        <f t="shared" si="0"/>
        <v>13</v>
      </c>
      <c r="O8" s="268">
        <f t="shared" si="0"/>
        <v>14</v>
      </c>
      <c r="P8" s="268">
        <f t="shared" si="0"/>
        <v>15</v>
      </c>
      <c r="Q8" s="268">
        <f t="shared" si="0"/>
        <v>16</v>
      </c>
      <c r="R8" s="268">
        <f t="shared" si="0"/>
        <v>17</v>
      </c>
      <c r="S8" s="268">
        <f>R8+1</f>
        <v>18</v>
      </c>
      <c r="T8" s="268">
        <f t="shared" si="0"/>
        <v>19</v>
      </c>
      <c r="U8" s="268">
        <f t="shared" si="0"/>
        <v>20</v>
      </c>
      <c r="V8" s="268">
        <f t="shared" si="0"/>
        <v>21</v>
      </c>
      <c r="W8" s="268">
        <f t="shared" si="0"/>
        <v>22</v>
      </c>
      <c r="X8" s="268">
        <f t="shared" si="0"/>
        <v>23</v>
      </c>
      <c r="Y8" s="268">
        <f t="shared" si="0"/>
        <v>24</v>
      </c>
      <c r="Z8" s="268">
        <f t="shared" si="0"/>
        <v>25</v>
      </c>
      <c r="AA8" s="268">
        <f t="shared" si="0"/>
        <v>26</v>
      </c>
      <c r="AB8" s="268">
        <f t="shared" si="0"/>
        <v>27</v>
      </c>
      <c r="AC8" s="268">
        <f t="shared" si="0"/>
        <v>28</v>
      </c>
      <c r="AD8" s="268">
        <f t="shared" si="0"/>
        <v>29</v>
      </c>
      <c r="AE8" s="268">
        <f t="shared" si="0"/>
        <v>30</v>
      </c>
      <c r="AF8" s="269"/>
      <c r="AG8" s="269"/>
    </row>
    <row r="9" spans="1:43" s="246" customFormat="1" ht="80.25" customHeight="1">
      <c r="A9" s="242" t="s">
        <v>164</v>
      </c>
      <c r="B9" s="243">
        <f aca="true" t="shared" si="1" ref="B9:AC9">B10+B11+B12+B13</f>
        <v>0</v>
      </c>
      <c r="C9" s="243">
        <f t="shared" si="1"/>
        <v>24</v>
      </c>
      <c r="D9" s="293">
        <f t="shared" si="1"/>
        <v>68139.72</v>
      </c>
      <c r="E9" s="243">
        <f t="shared" si="1"/>
        <v>76655.1</v>
      </c>
      <c r="F9" s="243">
        <f t="shared" si="1"/>
        <v>0</v>
      </c>
      <c r="G9" s="243">
        <f t="shared" si="1"/>
        <v>0</v>
      </c>
      <c r="H9" s="243">
        <f t="shared" si="1"/>
        <v>919861.2</v>
      </c>
      <c r="I9" s="243">
        <f t="shared" si="1"/>
        <v>0</v>
      </c>
      <c r="J9" s="243">
        <f t="shared" si="1"/>
        <v>0</v>
      </c>
      <c r="K9" s="243">
        <f t="shared" si="1"/>
        <v>0</v>
      </c>
      <c r="L9" s="243">
        <f t="shared" si="1"/>
        <v>0</v>
      </c>
      <c r="M9" s="243">
        <f t="shared" si="1"/>
        <v>116935.31999999999</v>
      </c>
      <c r="N9" s="243">
        <f t="shared" si="1"/>
        <v>128381.04000000001</v>
      </c>
      <c r="O9" s="243">
        <f t="shared" si="1"/>
        <v>0</v>
      </c>
      <c r="P9" s="243">
        <f t="shared" si="1"/>
        <v>0</v>
      </c>
      <c r="Q9" s="243">
        <f t="shared" si="1"/>
        <v>2114.4</v>
      </c>
      <c r="R9" s="243">
        <f t="shared" si="1"/>
        <v>247430.75999999998</v>
      </c>
      <c r="S9" s="293">
        <f t="shared" si="1"/>
        <v>51380.5</v>
      </c>
      <c r="T9" s="243">
        <f t="shared" si="1"/>
        <v>45600.5</v>
      </c>
      <c r="U9" s="243">
        <f t="shared" si="1"/>
        <v>17311.92</v>
      </c>
      <c r="V9" s="243">
        <f t="shared" si="1"/>
        <v>0</v>
      </c>
      <c r="W9" s="243">
        <f t="shared" si="1"/>
        <v>0</v>
      </c>
      <c r="X9" s="243">
        <f>X10+X11+X12+X13</f>
        <v>171726</v>
      </c>
      <c r="Y9" s="243">
        <f t="shared" si="1"/>
        <v>286018.92</v>
      </c>
      <c r="Z9" s="243">
        <f t="shared" si="1"/>
        <v>1453311</v>
      </c>
      <c r="AA9" s="243">
        <f t="shared" si="1"/>
        <v>319729</v>
      </c>
      <c r="AB9" s="243">
        <f t="shared" si="1"/>
        <v>1773040</v>
      </c>
      <c r="AC9" s="243">
        <f t="shared" si="1"/>
        <v>1526161</v>
      </c>
      <c r="AD9" s="243"/>
      <c r="AE9" s="243"/>
      <c r="AF9" s="244"/>
      <c r="AG9" s="245"/>
      <c r="AO9" s="247"/>
      <c r="AP9" s="248"/>
      <c r="AQ9" s="249"/>
    </row>
    <row r="10" spans="1:37" s="261" customFormat="1" ht="36" customHeight="1">
      <c r="A10" s="250" t="s">
        <v>130</v>
      </c>
      <c r="B10" s="251"/>
      <c r="C10" s="252">
        <v>3</v>
      </c>
      <c r="D10" s="252">
        <v>12084.2</v>
      </c>
      <c r="E10" s="253">
        <v>13764</v>
      </c>
      <c r="F10" s="254"/>
      <c r="G10" s="254"/>
      <c r="H10" s="255">
        <f>E10*12+F10*7+G10*1</f>
        <v>165168</v>
      </c>
      <c r="I10" s="254"/>
      <c r="J10" s="254"/>
      <c r="K10" s="254"/>
      <c r="L10" s="255">
        <f>I10+J10+K10</f>
        <v>0</v>
      </c>
      <c r="M10" s="251">
        <v>28315.2</v>
      </c>
      <c r="N10" s="251">
        <v>33033.6</v>
      </c>
      <c r="O10" s="254"/>
      <c r="P10" s="254"/>
      <c r="Q10" s="254"/>
      <c r="R10" s="255">
        <f>M10+N10+O10+P10+Q10</f>
        <v>61348.8</v>
      </c>
      <c r="S10" s="290">
        <v>13764</v>
      </c>
      <c r="T10" s="254">
        <v>13764</v>
      </c>
      <c r="U10" s="256"/>
      <c r="V10" s="257"/>
      <c r="W10" s="257"/>
      <c r="X10" s="257"/>
      <c r="Y10" s="253">
        <f>S10+T10+U10+V10+W10+X10</f>
        <v>27528</v>
      </c>
      <c r="Z10" s="255">
        <f>ROUND(H10+L10+R10+Y10,0)</f>
        <v>254045</v>
      </c>
      <c r="AA10" s="252">
        <f>ROUND(Z10*22%,0)</f>
        <v>55890</v>
      </c>
      <c r="AB10" s="255">
        <f>ROUND(Z10+AA10,0)</f>
        <v>309935</v>
      </c>
      <c r="AC10" s="253">
        <v>238941</v>
      </c>
      <c r="AD10" s="255"/>
      <c r="AE10" s="255"/>
      <c r="AF10" s="258"/>
      <c r="AG10" s="259"/>
      <c r="AH10" s="260"/>
      <c r="AI10" s="260"/>
      <c r="AJ10" s="260"/>
      <c r="AK10" s="260"/>
    </row>
    <row r="11" spans="1:37" s="261" customFormat="1" ht="36" customHeight="1">
      <c r="A11" s="250" t="s">
        <v>131</v>
      </c>
      <c r="B11" s="251"/>
      <c r="C11" s="252">
        <v>10</v>
      </c>
      <c r="D11" s="252">
        <v>33361.43</v>
      </c>
      <c r="E11" s="253">
        <v>36115.6</v>
      </c>
      <c r="F11" s="254"/>
      <c r="G11" s="254"/>
      <c r="H11" s="255">
        <f>E11*12+F11*7+G11*1</f>
        <v>433387.19999999995</v>
      </c>
      <c r="I11" s="254"/>
      <c r="J11" s="254"/>
      <c r="K11" s="254"/>
      <c r="L11" s="255">
        <f>I11+J11+K11</f>
        <v>0</v>
      </c>
      <c r="M11" s="251">
        <v>88620.12</v>
      </c>
      <c r="N11" s="251">
        <v>86677.44</v>
      </c>
      <c r="O11" s="254"/>
      <c r="P11" s="254"/>
      <c r="Q11" s="254"/>
      <c r="R11" s="255">
        <f>M11+N11+O11+P11+Q11</f>
        <v>175297.56</v>
      </c>
      <c r="S11" s="251">
        <v>31836.5</v>
      </c>
      <c r="T11" s="254">
        <v>31836.5</v>
      </c>
      <c r="U11" s="256"/>
      <c r="V11" s="257"/>
      <c r="W11" s="257"/>
      <c r="X11" s="257"/>
      <c r="Y11" s="253">
        <f>S11+T11+U11+V11+W11+X11</f>
        <v>63673</v>
      </c>
      <c r="Z11" s="255">
        <f>ROUND(H11+L11+R11+Y11,0)</f>
        <v>672358</v>
      </c>
      <c r="AA11" s="252">
        <f>ROUND(Z11*22%,0)</f>
        <v>147919</v>
      </c>
      <c r="AB11" s="255">
        <f>ROUND(Z11+AA11,0)</f>
        <v>820277</v>
      </c>
      <c r="AC11" s="253">
        <v>687339</v>
      </c>
      <c r="AD11" s="255"/>
      <c r="AE11" s="255"/>
      <c r="AF11" s="259"/>
      <c r="AG11" s="259"/>
      <c r="AH11" s="260"/>
      <c r="AI11" s="260"/>
      <c r="AJ11" s="260"/>
      <c r="AK11" s="262"/>
    </row>
    <row r="12" spans="1:40" s="261" customFormat="1" ht="23.25" customHeight="1">
      <c r="A12" s="250" t="s">
        <v>15</v>
      </c>
      <c r="B12" s="251"/>
      <c r="C12" s="252">
        <v>5</v>
      </c>
      <c r="D12" s="252">
        <v>11838.25</v>
      </c>
      <c r="E12" s="253">
        <v>15490</v>
      </c>
      <c r="F12" s="254"/>
      <c r="G12" s="254"/>
      <c r="H12" s="255">
        <f>E12*12+F12*7+G12*1</f>
        <v>185880</v>
      </c>
      <c r="I12" s="254"/>
      <c r="J12" s="254"/>
      <c r="K12" s="254"/>
      <c r="L12" s="255">
        <f>I12+J12+K12</f>
        <v>0</v>
      </c>
      <c r="M12" s="254"/>
      <c r="N12" s="254">
        <v>8670</v>
      </c>
      <c r="O12" s="254"/>
      <c r="P12" s="254"/>
      <c r="Q12" s="254"/>
      <c r="R12" s="255">
        <f>M12+N12+O12+P12+Q12</f>
        <v>8670</v>
      </c>
      <c r="S12" s="254">
        <v>5780</v>
      </c>
      <c r="T12" s="254"/>
      <c r="U12" s="256"/>
      <c r="V12" s="257"/>
      <c r="W12" s="257"/>
      <c r="X12" s="291">
        <v>40914</v>
      </c>
      <c r="Y12" s="253">
        <f>S12+T12+U12+V12+W12+X12</f>
        <v>46694</v>
      </c>
      <c r="Z12" s="255">
        <f>ROUND(H12+L12+R12+Y12,0)</f>
        <v>241244</v>
      </c>
      <c r="AA12" s="252">
        <f>ROUND(Z12*22%,0)</f>
        <v>53074</v>
      </c>
      <c r="AB12" s="255">
        <f>ROUND(Z12+AA12,0)</f>
        <v>294318</v>
      </c>
      <c r="AC12" s="253">
        <v>298181</v>
      </c>
      <c r="AD12" s="255"/>
      <c r="AE12" s="255"/>
      <c r="AF12" s="259"/>
      <c r="AG12" s="259"/>
      <c r="AH12" s="260"/>
      <c r="AI12" s="260"/>
      <c r="AJ12" s="260"/>
      <c r="AK12" s="260"/>
      <c r="AN12" s="263"/>
    </row>
    <row r="13" spans="1:37" s="261" customFormat="1" ht="18.75" customHeight="1">
      <c r="A13" s="264" t="s">
        <v>16</v>
      </c>
      <c r="B13" s="251"/>
      <c r="C13" s="252">
        <v>6</v>
      </c>
      <c r="D13" s="252">
        <v>10855.84</v>
      </c>
      <c r="E13" s="253">
        <v>11285.5</v>
      </c>
      <c r="F13" s="254"/>
      <c r="G13" s="254"/>
      <c r="H13" s="255">
        <f>E13*12+F13*7+G13*1</f>
        <v>135426</v>
      </c>
      <c r="I13" s="254"/>
      <c r="J13" s="254"/>
      <c r="K13" s="254"/>
      <c r="L13" s="255">
        <f>I13+J13+K13</f>
        <v>0</v>
      </c>
      <c r="M13" s="254"/>
      <c r="N13" s="254"/>
      <c r="O13" s="254"/>
      <c r="P13" s="254"/>
      <c r="Q13" s="251">
        <v>2114.4</v>
      </c>
      <c r="R13" s="255">
        <f>M13+N13+O13+P13+Q13</f>
        <v>2114.4</v>
      </c>
      <c r="S13" s="254"/>
      <c r="T13" s="254"/>
      <c r="U13" s="292">
        <v>17311.92</v>
      </c>
      <c r="V13" s="257"/>
      <c r="W13" s="257"/>
      <c r="X13" s="257">
        <v>130812</v>
      </c>
      <c r="Y13" s="253">
        <f>S13+T13+U13+V13+W13+X13</f>
        <v>148123.91999999998</v>
      </c>
      <c r="Z13" s="255">
        <f>ROUND(H13+L13+R13+Y13,0)</f>
        <v>285664</v>
      </c>
      <c r="AA13" s="252">
        <f>ROUND(Z13*22%,0)</f>
        <v>62846</v>
      </c>
      <c r="AB13" s="255">
        <f>ROUND(Z13+AA13,0)</f>
        <v>348510</v>
      </c>
      <c r="AC13" s="253">
        <v>301700</v>
      </c>
      <c r="AD13" s="255"/>
      <c r="AE13" s="255"/>
      <c r="AF13" s="258"/>
      <c r="AG13" s="258"/>
      <c r="AH13" s="260"/>
      <c r="AI13" s="260"/>
      <c r="AJ13" s="260"/>
      <c r="AK13" s="260"/>
    </row>
    <row r="14" ht="36" customHeight="1"/>
    <row r="15" spans="1:7" s="1" customFormat="1" ht="18.75">
      <c r="A15" s="13" t="s">
        <v>35</v>
      </c>
      <c r="B15" s="14"/>
      <c r="C15" s="13"/>
      <c r="D15" s="412" t="s">
        <v>383</v>
      </c>
      <c r="E15" s="412"/>
      <c r="F15" s="412"/>
      <c r="G15" s="7"/>
    </row>
    <row r="16" spans="1:7" s="1" customFormat="1" ht="18.75">
      <c r="A16" s="10"/>
      <c r="B16" s="15" t="s">
        <v>36</v>
      </c>
      <c r="C16" s="15"/>
      <c r="D16" s="413" t="s">
        <v>37</v>
      </c>
      <c r="E16" s="413"/>
      <c r="F16" s="413"/>
      <c r="G16" s="7"/>
    </row>
    <row r="17" spans="1:7" s="1" customFormat="1" ht="18.75">
      <c r="A17" s="13"/>
      <c r="B17" s="13"/>
      <c r="C17" s="13"/>
      <c r="D17" s="13"/>
      <c r="E17" s="13"/>
      <c r="F17" s="13"/>
      <c r="G17" s="7"/>
    </row>
    <row r="18" spans="1:7" s="1" customFormat="1" ht="18.75">
      <c r="A18" s="13" t="s">
        <v>162</v>
      </c>
      <c r="B18" s="14"/>
      <c r="C18" s="13"/>
      <c r="D18" s="412" t="s">
        <v>384</v>
      </c>
      <c r="E18" s="412"/>
      <c r="F18" s="412"/>
      <c r="G18" s="7"/>
    </row>
    <row r="19" spans="1:7" s="1" customFormat="1" ht="18.75">
      <c r="A19" s="10"/>
      <c r="B19" s="15" t="s">
        <v>36</v>
      </c>
      <c r="C19" s="15"/>
      <c r="D19" s="413" t="s">
        <v>37</v>
      </c>
      <c r="E19" s="413"/>
      <c r="F19" s="413"/>
      <c r="G19"/>
    </row>
  </sheetData>
  <sheetProtection/>
  <mergeCells count="48">
    <mergeCell ref="D18:F18"/>
    <mergeCell ref="D19:F19"/>
    <mergeCell ref="AE5:AE7"/>
    <mergeCell ref="AF5:AF7"/>
    <mergeCell ref="V5:V7"/>
    <mergeCell ref="M6:M7"/>
    <mergeCell ref="N6:N7"/>
    <mergeCell ref="O6:O7"/>
    <mergeCell ref="D15:F15"/>
    <mergeCell ref="D16:F16"/>
    <mergeCell ref="AA4:AA7"/>
    <mergeCell ref="AB4:AB7"/>
    <mergeCell ref="AC4:AC7"/>
    <mergeCell ref="M5:N5"/>
    <mergeCell ref="W5:W7"/>
    <mergeCell ref="X5:X7"/>
    <mergeCell ref="O5:Q5"/>
    <mergeCell ref="R5:R7"/>
    <mergeCell ref="B1:L1"/>
    <mergeCell ref="A2:E2"/>
    <mergeCell ref="A3:A7"/>
    <mergeCell ref="B3:B7"/>
    <mergeCell ref="C3:C7"/>
    <mergeCell ref="E3:AB3"/>
    <mergeCell ref="I6:I7"/>
    <mergeCell ref="J6:J7"/>
    <mergeCell ref="K6:K7"/>
    <mergeCell ref="L6:L7"/>
    <mergeCell ref="AD3:AE4"/>
    <mergeCell ref="D4:H5"/>
    <mergeCell ref="I4:L5"/>
    <mergeCell ref="M4:R4"/>
    <mergeCell ref="S4:Y4"/>
    <mergeCell ref="Z4:Z7"/>
    <mergeCell ref="P6:P7"/>
    <mergeCell ref="Q6:Q7"/>
    <mergeCell ref="S6:S7"/>
    <mergeCell ref="T6:T7"/>
    <mergeCell ref="AG5:AG7"/>
    <mergeCell ref="D6:D7"/>
    <mergeCell ref="E6:E7"/>
    <mergeCell ref="F6:F7"/>
    <mergeCell ref="G6:G7"/>
    <mergeCell ref="H6:H7"/>
    <mergeCell ref="S5:T5"/>
    <mergeCell ref="U5:U7"/>
    <mergeCell ref="Y5:Y7"/>
    <mergeCell ref="AD5:AD7"/>
  </mergeCells>
  <printOptions/>
  <pageMargins left="0.9448818897637796" right="0.1968503937007874" top="0.5118110236220472" bottom="0.1968503937007874" header="0.5118110236220472" footer="0.1968503937007874"/>
  <pageSetup fitToHeight="0" fitToWidth="3" horizontalDpi="300" verticalDpi="300" orientation="landscape" paperSize="9" scale="52" r:id="rId1"/>
  <colBreaks count="2" manualBreakCount="2">
    <brk id="11" max="21" man="1"/>
    <brk id="3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47"/>
  <sheetViews>
    <sheetView showZeros="0" view="pageBreakPreview" zoomScale="75" zoomScaleSheetLayoutView="75" workbookViewId="0" topLeftCell="A1">
      <selection activeCell="E37" sqref="E37"/>
    </sheetView>
  </sheetViews>
  <sheetFormatPr defaultColWidth="9.140625" defaultRowHeight="12.75"/>
  <cols>
    <col min="1" max="1" width="7.00390625" style="7" customWidth="1"/>
    <col min="2" max="2" width="42.57421875" style="7" customWidth="1"/>
    <col min="3" max="3" width="10.8515625" style="7" customWidth="1"/>
    <col min="4" max="4" width="11.28125" style="7" customWidth="1"/>
    <col min="5" max="5" width="10.8515625" style="7" customWidth="1"/>
    <col min="6" max="6" width="15.57421875" style="7" customWidth="1"/>
    <col min="7" max="7" width="22.7109375" style="1" customWidth="1"/>
    <col min="8" max="16384" width="9.140625" style="1" customWidth="1"/>
  </cols>
  <sheetData>
    <row r="1" spans="1:6" ht="18.75" customHeight="1">
      <c r="A1" s="418" t="s">
        <v>213</v>
      </c>
      <c r="B1" s="418"/>
      <c r="C1" s="418"/>
      <c r="D1" s="418"/>
      <c r="E1" s="418"/>
      <c r="F1" s="418"/>
    </row>
    <row r="2" spans="1:6" ht="50.25" customHeight="1">
      <c r="A2" s="419" t="s">
        <v>17</v>
      </c>
      <c r="B2" s="419"/>
      <c r="C2" s="419"/>
      <c r="D2" s="419"/>
      <c r="E2" s="419"/>
      <c r="F2" s="419"/>
    </row>
    <row r="3" spans="1:6" ht="33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4" t="s">
        <v>23</v>
      </c>
    </row>
    <row r="4" spans="1:6" ht="19.5" customHeight="1">
      <c r="A4" s="5">
        <v>1</v>
      </c>
      <c r="B4" s="5" t="s">
        <v>301</v>
      </c>
      <c r="C4" s="43" t="s">
        <v>24</v>
      </c>
      <c r="D4" s="5">
        <v>25</v>
      </c>
      <c r="E4" s="5">
        <v>90</v>
      </c>
      <c r="F4" s="6">
        <f aca="true" t="shared" si="0" ref="F4:F33">D4*E4</f>
        <v>2250</v>
      </c>
    </row>
    <row r="5" spans="1:6" ht="18.75" customHeight="1">
      <c r="A5" s="5">
        <v>2</v>
      </c>
      <c r="B5" s="5" t="s">
        <v>299</v>
      </c>
      <c r="C5" s="43" t="s">
        <v>24</v>
      </c>
      <c r="D5" s="5">
        <v>25</v>
      </c>
      <c r="E5" s="5">
        <v>5</v>
      </c>
      <c r="F5" s="6">
        <f>D5*E5</f>
        <v>125</v>
      </c>
    </row>
    <row r="6" spans="1:6" ht="18.75">
      <c r="A6" s="5">
        <v>3</v>
      </c>
      <c r="B6" s="5" t="s">
        <v>300</v>
      </c>
      <c r="C6" s="43" t="s">
        <v>24</v>
      </c>
      <c r="D6" s="5">
        <v>10</v>
      </c>
      <c r="E6" s="5">
        <v>2</v>
      </c>
      <c r="F6" s="6">
        <f t="shared" si="0"/>
        <v>20</v>
      </c>
    </row>
    <row r="7" spans="1:6" ht="18.75">
      <c r="A7" s="5">
        <v>4</v>
      </c>
      <c r="B7" s="5" t="s">
        <v>302</v>
      </c>
      <c r="C7" s="43" t="s">
        <v>24</v>
      </c>
      <c r="D7" s="5">
        <v>5</v>
      </c>
      <c r="E7" s="5">
        <v>6</v>
      </c>
      <c r="F7" s="6">
        <f t="shared" si="0"/>
        <v>30</v>
      </c>
    </row>
    <row r="8" spans="1:6" ht="18.75">
      <c r="A8" s="5">
        <v>5</v>
      </c>
      <c r="B8" s="5" t="s">
        <v>303</v>
      </c>
      <c r="C8" s="43" t="s">
        <v>24</v>
      </c>
      <c r="D8" s="5">
        <v>6</v>
      </c>
      <c r="E8" s="141">
        <v>5</v>
      </c>
      <c r="F8" s="6">
        <f>D8*E8</f>
        <v>30</v>
      </c>
    </row>
    <row r="9" spans="1:6" ht="18.75">
      <c r="A9" s="5">
        <v>6</v>
      </c>
      <c r="B9" s="5" t="s">
        <v>304</v>
      </c>
      <c r="C9" s="43" t="s">
        <v>24</v>
      </c>
      <c r="D9" s="5">
        <v>50</v>
      </c>
      <c r="E9" s="5">
        <v>4</v>
      </c>
      <c r="F9" s="6">
        <f>D9*E9</f>
        <v>200</v>
      </c>
    </row>
    <row r="10" spans="1:6" ht="18.75">
      <c r="A10" s="5">
        <v>7</v>
      </c>
      <c r="B10" s="5" t="s">
        <v>305</v>
      </c>
      <c r="C10" s="43" t="s">
        <v>24</v>
      </c>
      <c r="D10" s="5">
        <v>25</v>
      </c>
      <c r="E10" s="5">
        <v>2</v>
      </c>
      <c r="F10" s="6">
        <f t="shared" si="0"/>
        <v>50</v>
      </c>
    </row>
    <row r="11" spans="1:6" ht="18.75">
      <c r="A11" s="5">
        <v>8</v>
      </c>
      <c r="B11" s="5" t="s">
        <v>306</v>
      </c>
      <c r="C11" s="43" t="s">
        <v>24</v>
      </c>
      <c r="D11" s="5">
        <v>5</v>
      </c>
      <c r="E11" s="5">
        <v>8</v>
      </c>
      <c r="F11" s="6">
        <f t="shared" si="0"/>
        <v>40</v>
      </c>
    </row>
    <row r="12" spans="1:6" ht="18.75">
      <c r="A12" s="5">
        <v>9</v>
      </c>
      <c r="B12" s="5" t="s">
        <v>307</v>
      </c>
      <c r="C12" s="43" t="s">
        <v>24</v>
      </c>
      <c r="D12" s="5">
        <v>10</v>
      </c>
      <c r="E12" s="5">
        <v>2</v>
      </c>
      <c r="F12" s="6">
        <f t="shared" si="0"/>
        <v>20</v>
      </c>
    </row>
    <row r="13" spans="1:6" ht="18.75">
      <c r="A13" s="5">
        <v>10</v>
      </c>
      <c r="B13" s="5" t="s">
        <v>308</v>
      </c>
      <c r="C13" s="43" t="s">
        <v>24</v>
      </c>
      <c r="D13" s="5">
        <v>5</v>
      </c>
      <c r="E13" s="5">
        <v>55</v>
      </c>
      <c r="F13" s="6">
        <f t="shared" si="0"/>
        <v>275</v>
      </c>
    </row>
    <row r="14" spans="1:6" ht="18.75">
      <c r="A14" s="5">
        <v>11</v>
      </c>
      <c r="B14" s="5" t="s">
        <v>309</v>
      </c>
      <c r="C14" s="43" t="s">
        <v>24</v>
      </c>
      <c r="D14" s="5">
        <v>4</v>
      </c>
      <c r="E14" s="5">
        <v>22</v>
      </c>
      <c r="F14" s="6">
        <f t="shared" si="0"/>
        <v>88</v>
      </c>
    </row>
    <row r="15" spans="1:6" ht="18.75">
      <c r="A15" s="5">
        <v>12</v>
      </c>
      <c r="B15" s="5" t="s">
        <v>310</v>
      </c>
      <c r="C15" s="43" t="s">
        <v>24</v>
      </c>
      <c r="D15" s="5">
        <v>50</v>
      </c>
      <c r="E15" s="5">
        <v>2</v>
      </c>
      <c r="F15" s="6">
        <f t="shared" si="0"/>
        <v>100</v>
      </c>
    </row>
    <row r="16" spans="1:6" ht="18.75">
      <c r="A16" s="5">
        <v>13</v>
      </c>
      <c r="B16" s="5" t="s">
        <v>311</v>
      </c>
      <c r="C16" s="43" t="s">
        <v>24</v>
      </c>
      <c r="D16" s="5">
        <v>50</v>
      </c>
      <c r="E16" s="5">
        <v>2</v>
      </c>
      <c r="F16" s="6">
        <f t="shared" si="0"/>
        <v>100</v>
      </c>
    </row>
    <row r="17" spans="1:6" ht="18.75">
      <c r="A17" s="5">
        <v>14</v>
      </c>
      <c r="B17" s="5" t="s">
        <v>312</v>
      </c>
      <c r="C17" s="43" t="s">
        <v>24</v>
      </c>
      <c r="D17" s="5">
        <v>30</v>
      </c>
      <c r="E17" s="5">
        <v>3</v>
      </c>
      <c r="F17" s="6">
        <f t="shared" si="0"/>
        <v>90</v>
      </c>
    </row>
    <row r="18" spans="1:6" ht="18.75">
      <c r="A18" s="5">
        <v>15</v>
      </c>
      <c r="B18" s="5" t="s">
        <v>313</v>
      </c>
      <c r="C18" s="43" t="s">
        <v>24</v>
      </c>
      <c r="D18" s="5">
        <v>50</v>
      </c>
      <c r="E18" s="5">
        <v>6</v>
      </c>
      <c r="F18" s="6">
        <f t="shared" si="0"/>
        <v>300</v>
      </c>
    </row>
    <row r="19" spans="1:6" ht="18.75">
      <c r="A19" s="5">
        <v>16</v>
      </c>
      <c r="B19" s="5" t="s">
        <v>314</v>
      </c>
      <c r="C19" s="43" t="s">
        <v>24</v>
      </c>
      <c r="D19" s="5">
        <v>10</v>
      </c>
      <c r="E19" s="5">
        <v>70</v>
      </c>
      <c r="F19" s="6">
        <f t="shared" si="0"/>
        <v>700</v>
      </c>
    </row>
    <row r="20" spans="1:6" ht="18.75">
      <c r="A20" s="5">
        <v>17</v>
      </c>
      <c r="B20" s="5" t="s">
        <v>315</v>
      </c>
      <c r="C20" s="43" t="s">
        <v>24</v>
      </c>
      <c r="D20" s="5">
        <v>2</v>
      </c>
      <c r="E20" s="5">
        <v>100</v>
      </c>
      <c r="F20" s="6">
        <f t="shared" si="0"/>
        <v>200</v>
      </c>
    </row>
    <row r="21" spans="1:6" ht="18.75">
      <c r="A21" s="5">
        <v>18</v>
      </c>
      <c r="B21" s="5" t="s">
        <v>316</v>
      </c>
      <c r="C21" s="43" t="s">
        <v>24</v>
      </c>
      <c r="D21" s="5">
        <v>20</v>
      </c>
      <c r="E21" s="5">
        <v>2.5</v>
      </c>
      <c r="F21" s="6">
        <f t="shared" si="0"/>
        <v>50</v>
      </c>
    </row>
    <row r="22" spans="1:6" ht="18.75">
      <c r="A22" s="5">
        <v>19</v>
      </c>
      <c r="B22" s="5" t="s">
        <v>317</v>
      </c>
      <c r="C22" s="43" t="s">
        <v>24</v>
      </c>
      <c r="D22" s="5">
        <v>50</v>
      </c>
      <c r="E22" s="5">
        <v>5</v>
      </c>
      <c r="F22" s="6">
        <f t="shared" si="0"/>
        <v>250</v>
      </c>
    </row>
    <row r="23" spans="1:6" ht="18.75">
      <c r="A23" s="5">
        <v>20</v>
      </c>
      <c r="B23" s="5" t="s">
        <v>318</v>
      </c>
      <c r="C23" s="43" t="s">
        <v>24</v>
      </c>
      <c r="D23" s="5">
        <v>5</v>
      </c>
      <c r="E23" s="5">
        <v>10</v>
      </c>
      <c r="F23" s="6">
        <f t="shared" si="0"/>
        <v>50</v>
      </c>
    </row>
    <row r="24" spans="1:6" ht="18.75">
      <c r="A24" s="5">
        <v>21</v>
      </c>
      <c r="B24" s="5" t="s">
        <v>319</v>
      </c>
      <c r="C24" s="43" t="s">
        <v>24</v>
      </c>
      <c r="D24" s="5">
        <v>5</v>
      </c>
      <c r="E24" s="5">
        <v>4</v>
      </c>
      <c r="F24" s="6">
        <f t="shared" si="0"/>
        <v>20</v>
      </c>
    </row>
    <row r="25" spans="1:6" ht="18.75">
      <c r="A25" s="5">
        <v>22</v>
      </c>
      <c r="B25" s="5" t="s">
        <v>320</v>
      </c>
      <c r="C25" s="43" t="s">
        <v>24</v>
      </c>
      <c r="D25" s="5">
        <v>5</v>
      </c>
      <c r="E25" s="5">
        <v>75</v>
      </c>
      <c r="F25" s="6">
        <f t="shared" si="0"/>
        <v>375</v>
      </c>
    </row>
    <row r="26" spans="1:6" ht="18.75">
      <c r="A26" s="5">
        <v>23</v>
      </c>
      <c r="B26" s="5" t="s">
        <v>321</v>
      </c>
      <c r="C26" s="43" t="s">
        <v>24</v>
      </c>
      <c r="D26" s="5">
        <v>5</v>
      </c>
      <c r="E26" s="5">
        <v>8</v>
      </c>
      <c r="F26" s="6">
        <f t="shared" si="0"/>
        <v>40</v>
      </c>
    </row>
    <row r="27" spans="1:6" ht="18.75">
      <c r="A27" s="5">
        <v>24</v>
      </c>
      <c r="B27" s="5" t="s">
        <v>342</v>
      </c>
      <c r="C27" s="43" t="s">
        <v>24</v>
      </c>
      <c r="D27" s="5">
        <v>300</v>
      </c>
      <c r="E27" s="5">
        <v>2</v>
      </c>
      <c r="F27" s="6">
        <f t="shared" si="0"/>
        <v>600</v>
      </c>
    </row>
    <row r="28" spans="1:6" ht="18.75">
      <c r="A28" s="5">
        <v>25</v>
      </c>
      <c r="B28" s="5" t="s">
        <v>343</v>
      </c>
      <c r="C28" s="43" t="s">
        <v>24</v>
      </c>
      <c r="D28" s="5">
        <v>300</v>
      </c>
      <c r="E28" s="5">
        <v>3</v>
      </c>
      <c r="F28" s="6">
        <f t="shared" si="0"/>
        <v>900</v>
      </c>
    </row>
    <row r="29" spans="1:6" ht="18.75">
      <c r="A29" s="5">
        <v>26</v>
      </c>
      <c r="B29" s="5" t="s">
        <v>344</v>
      </c>
      <c r="C29" s="43" t="s">
        <v>24</v>
      </c>
      <c r="D29" s="5">
        <v>10</v>
      </c>
      <c r="E29" s="5">
        <v>45</v>
      </c>
      <c r="F29" s="6">
        <f t="shared" si="0"/>
        <v>450</v>
      </c>
    </row>
    <row r="30" spans="1:6" ht="18.75">
      <c r="A30" s="5">
        <v>27</v>
      </c>
      <c r="B30" s="5" t="s">
        <v>364</v>
      </c>
      <c r="C30" s="43" t="s">
        <v>24</v>
      </c>
      <c r="D30" s="5">
        <v>10</v>
      </c>
      <c r="E30" s="5">
        <v>15</v>
      </c>
      <c r="F30" s="6">
        <f t="shared" si="0"/>
        <v>150</v>
      </c>
    </row>
    <row r="31" spans="1:6" ht="18.75">
      <c r="A31" s="5">
        <v>28</v>
      </c>
      <c r="B31" s="5" t="s">
        <v>365</v>
      </c>
      <c r="C31" s="43" t="s">
        <v>24</v>
      </c>
      <c r="D31" s="5">
        <v>20</v>
      </c>
      <c r="E31" s="5">
        <v>22</v>
      </c>
      <c r="F31" s="6">
        <f t="shared" si="0"/>
        <v>440</v>
      </c>
    </row>
    <row r="32" spans="1:6" ht="18.75">
      <c r="A32" s="5">
        <v>29</v>
      </c>
      <c r="B32" s="5" t="s">
        <v>366</v>
      </c>
      <c r="C32" s="43" t="s">
        <v>24</v>
      </c>
      <c r="D32" s="5">
        <v>2</v>
      </c>
      <c r="E32" s="5">
        <v>50</v>
      </c>
      <c r="F32" s="6">
        <f t="shared" si="0"/>
        <v>100</v>
      </c>
    </row>
    <row r="33" spans="1:6" ht="18.75">
      <c r="A33" s="5">
        <v>30</v>
      </c>
      <c r="B33" s="5" t="s">
        <v>367</v>
      </c>
      <c r="C33" s="43" t="s">
        <v>24</v>
      </c>
      <c r="D33" s="5">
        <v>100</v>
      </c>
      <c r="E33" s="5">
        <v>5</v>
      </c>
      <c r="F33" s="6">
        <f t="shared" si="0"/>
        <v>500</v>
      </c>
    </row>
    <row r="34" spans="1:6" s="182" customFormat="1" ht="18.75">
      <c r="A34" s="180"/>
      <c r="B34" s="180" t="s">
        <v>25</v>
      </c>
      <c r="C34" s="180"/>
      <c r="D34" s="180"/>
      <c r="E34" s="180"/>
      <c r="F34" s="181">
        <f>SUM(F4:F33)</f>
        <v>8543</v>
      </c>
    </row>
    <row r="35" spans="1:6" ht="51" customHeight="1">
      <c r="A35" s="419" t="s">
        <v>103</v>
      </c>
      <c r="B35" s="419"/>
      <c r="C35" s="419"/>
      <c r="D35" s="419"/>
      <c r="E35" s="419"/>
      <c r="F35" s="419"/>
    </row>
    <row r="36" spans="1:6" ht="33.75" customHeight="1">
      <c r="A36" s="3" t="s">
        <v>18</v>
      </c>
      <c r="B36" s="3" t="s">
        <v>19</v>
      </c>
      <c r="C36" s="3" t="s">
        <v>20</v>
      </c>
      <c r="D36" s="3" t="s">
        <v>21</v>
      </c>
      <c r="E36" s="3" t="s">
        <v>22</v>
      </c>
      <c r="F36" s="4" t="s">
        <v>23</v>
      </c>
    </row>
    <row r="37" spans="1:6" ht="18.75" customHeight="1">
      <c r="A37" s="5">
        <v>1</v>
      </c>
      <c r="B37" s="5" t="s">
        <v>287</v>
      </c>
      <c r="C37" s="43" t="s">
        <v>24</v>
      </c>
      <c r="D37" s="5">
        <v>7715</v>
      </c>
      <c r="E37" s="5">
        <v>5</v>
      </c>
      <c r="F37" s="6">
        <f>D37*E37</f>
        <v>38575</v>
      </c>
    </row>
    <row r="38" spans="1:6" ht="18.75" customHeight="1">
      <c r="A38" s="5">
        <v>2</v>
      </c>
      <c r="B38" s="5" t="s">
        <v>288</v>
      </c>
      <c r="C38" s="43" t="s">
        <v>24</v>
      </c>
      <c r="D38" s="5">
        <v>20</v>
      </c>
      <c r="E38" s="5">
        <v>15</v>
      </c>
      <c r="F38" s="6">
        <f>D38*E38</f>
        <v>300</v>
      </c>
    </row>
    <row r="39" spans="1:6" ht="18.75" customHeight="1">
      <c r="A39" s="5">
        <v>3</v>
      </c>
      <c r="B39" s="5" t="s">
        <v>289</v>
      </c>
      <c r="C39" s="43" t="s">
        <v>24</v>
      </c>
      <c r="D39" s="5">
        <v>50</v>
      </c>
      <c r="E39" s="5">
        <v>3</v>
      </c>
      <c r="F39" s="6">
        <f>D39*E39</f>
        <v>150</v>
      </c>
    </row>
    <row r="40" spans="1:6" ht="18.75" customHeight="1">
      <c r="A40" s="5">
        <v>4</v>
      </c>
      <c r="B40" s="5" t="s">
        <v>290</v>
      </c>
      <c r="C40" s="43" t="s">
        <v>24</v>
      </c>
      <c r="D40" s="5">
        <v>30</v>
      </c>
      <c r="E40" s="5">
        <v>40</v>
      </c>
      <c r="F40" s="6">
        <f>D40*E40</f>
        <v>1200</v>
      </c>
    </row>
    <row r="41" spans="1:6" ht="18.75" customHeight="1">
      <c r="A41" s="5">
        <v>5</v>
      </c>
      <c r="B41" s="5" t="s">
        <v>351</v>
      </c>
      <c r="C41" s="43" t="s">
        <v>24</v>
      </c>
      <c r="D41" s="5">
        <v>2000</v>
      </c>
      <c r="E41" s="5">
        <v>5</v>
      </c>
      <c r="F41" s="6">
        <f>D41*E41</f>
        <v>10000</v>
      </c>
    </row>
    <row r="42" spans="1:6" s="182" customFormat="1" ht="18.75">
      <c r="A42" s="180"/>
      <c r="B42" s="180" t="s">
        <v>25</v>
      </c>
      <c r="C42" s="180"/>
      <c r="D42" s="180"/>
      <c r="E42" s="180"/>
      <c r="F42" s="181">
        <f>SUM(F37:F41)</f>
        <v>50225</v>
      </c>
    </row>
    <row r="43" spans="1:6" ht="33.75" customHeight="1">
      <c r="A43" s="420" t="s">
        <v>26</v>
      </c>
      <c r="B43" s="420"/>
      <c r="C43" s="420"/>
      <c r="D43" s="420"/>
      <c r="E43" s="420"/>
      <c r="F43" s="420"/>
    </row>
    <row r="44" spans="1:6" ht="30" customHeight="1">
      <c r="A44" s="3" t="s">
        <v>18</v>
      </c>
      <c r="B44" s="3" t="s">
        <v>19</v>
      </c>
      <c r="C44" s="3" t="s">
        <v>20</v>
      </c>
      <c r="D44" s="3" t="s">
        <v>21</v>
      </c>
      <c r="E44" s="3" t="s">
        <v>22</v>
      </c>
      <c r="F44" s="4" t="s">
        <v>23</v>
      </c>
    </row>
    <row r="45" spans="1:6" ht="18.75" customHeight="1">
      <c r="A45" s="5">
        <v>1</v>
      </c>
      <c r="B45" s="5" t="s">
        <v>368</v>
      </c>
      <c r="C45" s="43" t="s">
        <v>24</v>
      </c>
      <c r="D45" s="5">
        <v>1</v>
      </c>
      <c r="E45" s="5">
        <v>250</v>
      </c>
      <c r="F45" s="6">
        <v>670</v>
      </c>
    </row>
    <row r="46" spans="1:6" ht="18.75">
      <c r="A46" s="5">
        <v>2</v>
      </c>
      <c r="B46" s="5" t="s">
        <v>291</v>
      </c>
      <c r="C46" s="43" t="s">
        <v>24</v>
      </c>
      <c r="D46" s="5">
        <v>1</v>
      </c>
      <c r="E46" s="5">
        <v>670</v>
      </c>
      <c r="F46" s="6">
        <v>590</v>
      </c>
    </row>
    <row r="47" spans="1:6" ht="18.75">
      <c r="A47" s="5">
        <v>3</v>
      </c>
      <c r="B47" s="5" t="s">
        <v>292</v>
      </c>
      <c r="C47" s="43" t="s">
        <v>24</v>
      </c>
      <c r="D47" s="5">
        <v>1</v>
      </c>
      <c r="E47" s="5">
        <v>890</v>
      </c>
      <c r="F47" s="6">
        <f>D47*E47</f>
        <v>890</v>
      </c>
    </row>
    <row r="48" spans="1:6" ht="18.75">
      <c r="A48" s="5">
        <v>4</v>
      </c>
      <c r="B48" s="5" t="s">
        <v>369</v>
      </c>
      <c r="C48" s="43" t="s">
        <v>24</v>
      </c>
      <c r="D48" s="5">
        <v>1</v>
      </c>
      <c r="E48" s="5">
        <v>803</v>
      </c>
      <c r="F48" s="6">
        <f>D48*E48</f>
        <v>803</v>
      </c>
    </row>
    <row r="49" spans="1:6" ht="18.75">
      <c r="A49" s="5">
        <v>4</v>
      </c>
      <c r="B49" s="5" t="s">
        <v>293</v>
      </c>
      <c r="C49" s="43" t="s">
        <v>24</v>
      </c>
      <c r="D49" s="5">
        <v>1</v>
      </c>
      <c r="E49" s="5">
        <v>210</v>
      </c>
      <c r="F49" s="6">
        <f>D49*E49</f>
        <v>210</v>
      </c>
    </row>
    <row r="50" spans="1:6" ht="18.75">
      <c r="A50" s="5">
        <v>5</v>
      </c>
      <c r="B50" s="5" t="s">
        <v>294</v>
      </c>
      <c r="C50" s="43" t="s">
        <v>24</v>
      </c>
      <c r="D50" s="5">
        <v>1</v>
      </c>
      <c r="E50" s="5">
        <v>2700</v>
      </c>
      <c r="F50" s="6">
        <f>D50*E50</f>
        <v>2700</v>
      </c>
    </row>
    <row r="51" spans="1:6" s="182" customFormat="1" ht="18.75">
      <c r="A51" s="180"/>
      <c r="B51" s="180" t="s">
        <v>25</v>
      </c>
      <c r="C51" s="183" t="s">
        <v>24</v>
      </c>
      <c r="D51" s="180"/>
      <c r="E51" s="180"/>
      <c r="F51" s="181">
        <f>SUM(F45:F50)</f>
        <v>5863</v>
      </c>
    </row>
    <row r="52" spans="1:6" ht="30.75" customHeight="1">
      <c r="A52" s="417" t="s">
        <v>27</v>
      </c>
      <c r="B52" s="417"/>
      <c r="C52" s="417"/>
      <c r="D52" s="417"/>
      <c r="E52" s="417"/>
      <c r="F52" s="417"/>
    </row>
    <row r="53" spans="1:6" ht="36" customHeight="1">
      <c r="A53" s="3" t="s">
        <v>18</v>
      </c>
      <c r="B53" s="3" t="s">
        <v>19</v>
      </c>
      <c r="C53" s="3" t="s">
        <v>20</v>
      </c>
      <c r="D53" s="3" t="s">
        <v>21</v>
      </c>
      <c r="E53" s="3" t="s">
        <v>22</v>
      </c>
      <c r="F53" s="4" t="s">
        <v>23</v>
      </c>
    </row>
    <row r="54" spans="1:6" ht="18.75">
      <c r="A54" s="5">
        <v>1</v>
      </c>
      <c r="B54" s="5" t="s">
        <v>370</v>
      </c>
      <c r="C54" s="43" t="s">
        <v>24</v>
      </c>
      <c r="D54" s="5">
        <v>1</v>
      </c>
      <c r="E54" s="5">
        <v>800</v>
      </c>
      <c r="F54" s="6">
        <f>D54*E54</f>
        <v>800</v>
      </c>
    </row>
    <row r="55" spans="1:6" s="182" customFormat="1" ht="19.5" thickBot="1">
      <c r="A55" s="180"/>
      <c r="B55" s="180" t="s">
        <v>25</v>
      </c>
      <c r="C55" s="180"/>
      <c r="D55" s="180"/>
      <c r="E55" s="180"/>
      <c r="F55" s="181">
        <f>SUM(F54:F54)</f>
        <v>800</v>
      </c>
    </row>
    <row r="56" spans="1:6" ht="18.75" hidden="1">
      <c r="A56" s="417" t="s">
        <v>28</v>
      </c>
      <c r="B56" s="417"/>
      <c r="C56" s="417"/>
      <c r="D56" s="417"/>
      <c r="E56" s="417"/>
      <c r="F56" s="417"/>
    </row>
    <row r="57" spans="1:6" ht="36.75" customHeight="1" hidden="1">
      <c r="A57" s="3" t="s">
        <v>18</v>
      </c>
      <c r="B57" s="3" t="s">
        <v>19</v>
      </c>
      <c r="C57" s="3" t="s">
        <v>20</v>
      </c>
      <c r="D57" s="3" t="s">
        <v>21</v>
      </c>
      <c r="E57" s="3" t="s">
        <v>22</v>
      </c>
      <c r="F57" s="4" t="s">
        <v>23</v>
      </c>
    </row>
    <row r="58" spans="1:6" ht="18.75" hidden="1">
      <c r="A58" s="5">
        <v>1</v>
      </c>
      <c r="B58" s="5"/>
      <c r="C58" s="43"/>
      <c r="D58" s="5"/>
      <c r="E58" s="5"/>
      <c r="F58" s="6"/>
    </row>
    <row r="59" spans="1:6" ht="18.75" hidden="1">
      <c r="A59" s="5">
        <v>2</v>
      </c>
      <c r="B59" s="5"/>
      <c r="C59" s="43"/>
      <c r="D59" s="5"/>
      <c r="E59" s="5"/>
      <c r="F59" s="6"/>
    </row>
    <row r="60" spans="1:6" ht="19.5" customHeight="1" hidden="1">
      <c r="A60" s="5">
        <v>3</v>
      </c>
      <c r="B60" s="5"/>
      <c r="C60" s="43"/>
      <c r="D60" s="5"/>
      <c r="E60" s="5"/>
      <c r="F60" s="6"/>
    </row>
    <row r="61" spans="1:6" ht="22.5" customHeight="1" hidden="1">
      <c r="A61" s="5">
        <v>4</v>
      </c>
      <c r="B61" s="5"/>
      <c r="C61" s="43"/>
      <c r="D61" s="5"/>
      <c r="E61" s="5"/>
      <c r="F61" s="6"/>
    </row>
    <row r="62" spans="1:6" ht="18" customHeight="1" hidden="1">
      <c r="A62" s="5">
        <v>5</v>
      </c>
      <c r="B62" s="5"/>
      <c r="C62" s="43"/>
      <c r="D62" s="5"/>
      <c r="E62" s="5"/>
      <c r="F62" s="6"/>
    </row>
    <row r="63" spans="1:6" ht="18.75" hidden="1">
      <c r="A63" s="5">
        <v>6</v>
      </c>
      <c r="B63" s="5"/>
      <c r="C63" s="43"/>
      <c r="D63" s="5"/>
      <c r="E63" s="5"/>
      <c r="F63" s="6"/>
    </row>
    <row r="64" spans="1:6" ht="18.75" hidden="1">
      <c r="A64" s="5">
        <v>7</v>
      </c>
      <c r="B64" s="5"/>
      <c r="C64" s="43"/>
      <c r="D64" s="5"/>
      <c r="E64" s="5"/>
      <c r="F64" s="6">
        <f aca="true" t="shared" si="1" ref="F64:F75">D64*E64</f>
        <v>0</v>
      </c>
    </row>
    <row r="65" spans="1:6" ht="18.75" hidden="1">
      <c r="A65" s="5">
        <v>8</v>
      </c>
      <c r="B65" s="5"/>
      <c r="C65" s="43"/>
      <c r="D65" s="5"/>
      <c r="E65" s="5"/>
      <c r="F65" s="6">
        <f t="shared" si="1"/>
        <v>0</v>
      </c>
    </row>
    <row r="66" spans="1:6" ht="18.75" hidden="1">
      <c r="A66" s="5">
        <v>9</v>
      </c>
      <c r="B66" s="5"/>
      <c r="C66" s="43"/>
      <c r="D66" s="5"/>
      <c r="E66" s="5"/>
      <c r="F66" s="6">
        <f t="shared" si="1"/>
        <v>0</v>
      </c>
    </row>
    <row r="67" spans="1:6" ht="18.75" hidden="1">
      <c r="A67" s="5">
        <v>10</v>
      </c>
      <c r="B67" s="5"/>
      <c r="C67" s="43"/>
      <c r="D67" s="5"/>
      <c r="E67" s="5"/>
      <c r="F67" s="6">
        <f t="shared" si="1"/>
        <v>0</v>
      </c>
    </row>
    <row r="68" spans="1:6" s="182" customFormat="1" ht="19.5" hidden="1" thickBot="1">
      <c r="A68" s="184"/>
      <c r="B68" s="180" t="s">
        <v>25</v>
      </c>
      <c r="C68" s="184"/>
      <c r="D68" s="184"/>
      <c r="E68" s="184"/>
      <c r="F68" s="185">
        <f>SUM(F58:F67)</f>
        <v>0</v>
      </c>
    </row>
    <row r="69" spans="1:6" ht="18.75">
      <c r="A69" s="424" t="s">
        <v>171</v>
      </c>
      <c r="B69" s="425"/>
      <c r="C69" s="425"/>
      <c r="D69" s="425"/>
      <c r="E69" s="425"/>
      <c r="F69" s="425"/>
    </row>
    <row r="70" spans="1:6" ht="30.75" customHeight="1">
      <c r="A70" s="3" t="s">
        <v>18</v>
      </c>
      <c r="B70" s="3" t="s">
        <v>19</v>
      </c>
      <c r="C70" s="3" t="s">
        <v>20</v>
      </c>
      <c r="D70" s="3" t="s">
        <v>21</v>
      </c>
      <c r="E70" s="3" t="s">
        <v>22</v>
      </c>
      <c r="F70" s="4" t="s">
        <v>23</v>
      </c>
    </row>
    <row r="71" spans="1:6" ht="16.5" customHeight="1">
      <c r="A71" s="18">
        <v>1</v>
      </c>
      <c r="B71" s="18" t="s">
        <v>330</v>
      </c>
      <c r="C71" s="48" t="s">
        <v>24</v>
      </c>
      <c r="D71" s="18">
        <v>12</v>
      </c>
      <c r="E71" s="18">
        <v>28</v>
      </c>
      <c r="F71" s="51">
        <f t="shared" si="1"/>
        <v>336</v>
      </c>
    </row>
    <row r="72" spans="1:6" ht="16.5" customHeight="1">
      <c r="A72" s="5">
        <v>2</v>
      </c>
      <c r="B72" s="5" t="s">
        <v>331</v>
      </c>
      <c r="C72" s="48" t="s">
        <v>24</v>
      </c>
      <c r="D72" s="5">
        <v>60</v>
      </c>
      <c r="E72" s="5">
        <v>10</v>
      </c>
      <c r="F72" s="6">
        <f t="shared" si="1"/>
        <v>600</v>
      </c>
    </row>
    <row r="73" spans="1:6" ht="18.75">
      <c r="A73" s="5">
        <v>3</v>
      </c>
      <c r="B73" s="5" t="s">
        <v>332</v>
      </c>
      <c r="C73" s="48" t="s">
        <v>24</v>
      </c>
      <c r="D73" s="5">
        <v>12</v>
      </c>
      <c r="E73" s="5">
        <v>16</v>
      </c>
      <c r="F73" s="6">
        <f t="shared" si="1"/>
        <v>192</v>
      </c>
    </row>
    <row r="74" spans="1:6" ht="18.75">
      <c r="A74" s="5">
        <v>4</v>
      </c>
      <c r="B74" s="5" t="s">
        <v>333</v>
      </c>
      <c r="C74" s="48" t="s">
        <v>24</v>
      </c>
      <c r="D74" s="5">
        <v>12</v>
      </c>
      <c r="E74" s="5">
        <v>14</v>
      </c>
      <c r="F74" s="6">
        <f t="shared" si="1"/>
        <v>168</v>
      </c>
    </row>
    <row r="75" spans="1:6" ht="18.75">
      <c r="A75" s="5">
        <v>5</v>
      </c>
      <c r="B75" s="5" t="s">
        <v>372</v>
      </c>
      <c r="C75" s="48" t="s">
        <v>24</v>
      </c>
      <c r="D75" s="5">
        <v>24</v>
      </c>
      <c r="E75" s="5">
        <v>18</v>
      </c>
      <c r="F75" s="6">
        <f t="shared" si="1"/>
        <v>432</v>
      </c>
    </row>
    <row r="76" spans="1:6" s="182" customFormat="1" ht="18.75" customHeight="1">
      <c r="A76" s="180"/>
      <c r="B76" s="180" t="s">
        <v>25</v>
      </c>
      <c r="C76" s="180"/>
      <c r="D76" s="180"/>
      <c r="E76" s="180"/>
      <c r="F76" s="181">
        <f>SUM(F71:F75)</f>
        <v>1728</v>
      </c>
    </row>
    <row r="77" ht="22.5" customHeight="1">
      <c r="A77" s="7" t="s">
        <v>29</v>
      </c>
    </row>
    <row r="78" spans="1:6" ht="33" customHeight="1">
      <c r="A78" s="3" t="s">
        <v>18</v>
      </c>
      <c r="B78" s="3" t="s">
        <v>19</v>
      </c>
      <c r="C78" s="3" t="s">
        <v>20</v>
      </c>
      <c r="D78" s="3" t="s">
        <v>21</v>
      </c>
      <c r="E78" s="3" t="s">
        <v>22</v>
      </c>
      <c r="F78" s="4" t="s">
        <v>23</v>
      </c>
    </row>
    <row r="79" spans="1:6" ht="18.75">
      <c r="A79" s="5">
        <v>1</v>
      </c>
      <c r="B79" s="5" t="s">
        <v>295</v>
      </c>
      <c r="C79" s="43" t="s">
        <v>24</v>
      </c>
      <c r="D79" s="5">
        <v>20</v>
      </c>
      <c r="E79" s="5">
        <v>130</v>
      </c>
      <c r="F79" s="6">
        <f aca="true" t="shared" si="2" ref="F79:F85">D79*E79</f>
        <v>2600</v>
      </c>
    </row>
    <row r="80" spans="1:6" ht="18.75">
      <c r="A80" s="5">
        <v>2</v>
      </c>
      <c r="B80" s="5" t="s">
        <v>322</v>
      </c>
      <c r="C80" s="43" t="s">
        <v>24</v>
      </c>
      <c r="D80" s="5">
        <v>20</v>
      </c>
      <c r="E80" s="5">
        <v>60</v>
      </c>
      <c r="F80" s="6">
        <f t="shared" si="2"/>
        <v>1200</v>
      </c>
    </row>
    <row r="81" spans="1:6" ht="17.25" customHeight="1">
      <c r="A81" s="5">
        <v>3</v>
      </c>
      <c r="B81" s="5" t="s">
        <v>323</v>
      </c>
      <c r="C81" s="43" t="s">
        <v>24</v>
      </c>
      <c r="D81" s="5">
        <v>2</v>
      </c>
      <c r="E81" s="5">
        <v>500</v>
      </c>
      <c r="F81" s="6">
        <f t="shared" si="2"/>
        <v>1000</v>
      </c>
    </row>
    <row r="82" spans="1:6" ht="17.25" customHeight="1">
      <c r="A82" s="5">
        <v>4</v>
      </c>
      <c r="B82" s="5" t="s">
        <v>297</v>
      </c>
      <c r="C82" s="43" t="s">
        <v>298</v>
      </c>
      <c r="D82" s="5">
        <v>170</v>
      </c>
      <c r="E82" s="5">
        <v>270</v>
      </c>
      <c r="F82" s="6">
        <f t="shared" si="2"/>
        <v>45900</v>
      </c>
    </row>
    <row r="83" spans="1:6" ht="17.25" customHeight="1">
      <c r="A83" s="5">
        <v>5</v>
      </c>
      <c r="B83" s="5" t="s">
        <v>387</v>
      </c>
      <c r="C83" s="43" t="s">
        <v>24</v>
      </c>
      <c r="D83" s="5">
        <v>28</v>
      </c>
      <c r="E83" s="5">
        <v>250</v>
      </c>
      <c r="F83" s="6">
        <f t="shared" si="2"/>
        <v>7000</v>
      </c>
    </row>
    <row r="84" spans="1:6" ht="17.25" customHeight="1">
      <c r="A84" s="5">
        <v>6</v>
      </c>
      <c r="B84" s="5" t="s">
        <v>388</v>
      </c>
      <c r="C84" s="43" t="s">
        <v>24</v>
      </c>
      <c r="D84" s="5">
        <v>8</v>
      </c>
      <c r="E84" s="5">
        <v>60</v>
      </c>
      <c r="F84" s="6">
        <f t="shared" si="2"/>
        <v>480</v>
      </c>
    </row>
    <row r="85" spans="1:6" ht="20.25" customHeight="1">
      <c r="A85" s="5">
        <v>7</v>
      </c>
      <c r="B85" s="5" t="s">
        <v>345</v>
      </c>
      <c r="C85" s="43" t="s">
        <v>24</v>
      </c>
      <c r="D85" s="5">
        <v>20</v>
      </c>
      <c r="E85" s="5">
        <v>120</v>
      </c>
      <c r="F85" s="6">
        <f t="shared" si="2"/>
        <v>2400</v>
      </c>
    </row>
    <row r="86" spans="1:6" s="182" customFormat="1" ht="24" customHeight="1">
      <c r="A86" s="180"/>
      <c r="B86" s="180" t="s">
        <v>25</v>
      </c>
      <c r="C86" s="180"/>
      <c r="D86" s="180"/>
      <c r="E86" s="180"/>
      <c r="F86" s="181">
        <f>SUM(F79:F85)</f>
        <v>60580</v>
      </c>
    </row>
    <row r="87" spans="1:6" s="179" customFormat="1" ht="32.25" customHeight="1" hidden="1">
      <c r="A87" s="7" t="s">
        <v>165</v>
      </c>
      <c r="B87" s="8"/>
      <c r="C87" s="8"/>
      <c r="D87" s="8"/>
      <c r="E87" s="8"/>
      <c r="F87" s="9"/>
    </row>
    <row r="88" spans="1:6" ht="33" customHeight="1" hidden="1">
      <c r="A88" s="3" t="s">
        <v>18</v>
      </c>
      <c r="B88" s="3" t="s">
        <v>19</v>
      </c>
      <c r="C88" s="3" t="s">
        <v>20</v>
      </c>
      <c r="D88" s="3" t="s">
        <v>21</v>
      </c>
      <c r="E88" s="3" t="s">
        <v>22</v>
      </c>
      <c r="F88" s="4" t="s">
        <v>23</v>
      </c>
    </row>
    <row r="89" spans="1:6" ht="18.75" hidden="1">
      <c r="A89" s="5">
        <v>1</v>
      </c>
      <c r="B89" s="5"/>
      <c r="C89" s="43" t="s">
        <v>24</v>
      </c>
      <c r="D89" s="5"/>
      <c r="E89" s="5"/>
      <c r="F89" s="6">
        <f>D89*E89</f>
        <v>0</v>
      </c>
    </row>
    <row r="90" spans="1:6" ht="18.75" hidden="1">
      <c r="A90" s="5">
        <v>2</v>
      </c>
      <c r="B90" s="5"/>
      <c r="C90" s="43" t="s">
        <v>24</v>
      </c>
      <c r="D90" s="5"/>
      <c r="E90" s="5"/>
      <c r="F90" s="6">
        <f>D90*E90</f>
        <v>0</v>
      </c>
    </row>
    <row r="91" spans="1:6" s="182" customFormat="1" ht="18.75" hidden="1">
      <c r="A91" s="186"/>
      <c r="B91" s="180" t="s">
        <v>25</v>
      </c>
      <c r="C91" s="183"/>
      <c r="D91" s="186"/>
      <c r="E91" s="186"/>
      <c r="F91" s="187"/>
    </row>
    <row r="92" spans="1:6" ht="34.5" customHeight="1">
      <c r="A92" s="414" t="s">
        <v>166</v>
      </c>
      <c r="B92" s="414"/>
      <c r="C92" s="414"/>
      <c r="D92" s="414"/>
      <c r="E92" s="414"/>
      <c r="F92" s="414"/>
    </row>
    <row r="93" spans="1:6" ht="41.25" customHeight="1">
      <c r="A93" s="3" t="s">
        <v>18</v>
      </c>
      <c r="B93" s="3" t="s">
        <v>19</v>
      </c>
      <c r="C93" s="3" t="s">
        <v>20</v>
      </c>
      <c r="D93" s="3" t="s">
        <v>21</v>
      </c>
      <c r="E93" s="3" t="s">
        <v>22</v>
      </c>
      <c r="F93" s="4" t="s">
        <v>23</v>
      </c>
    </row>
    <row r="94" spans="1:6" ht="18.75">
      <c r="A94" s="5">
        <v>1</v>
      </c>
      <c r="B94" s="5" t="s">
        <v>281</v>
      </c>
      <c r="C94" s="43" t="s">
        <v>24</v>
      </c>
      <c r="D94" s="5">
        <v>4</v>
      </c>
      <c r="E94" s="5">
        <v>1000</v>
      </c>
      <c r="F94" s="6">
        <f>D94*E94</f>
        <v>4000</v>
      </c>
    </row>
    <row r="95" spans="1:6" ht="18" customHeight="1">
      <c r="A95" s="298">
        <v>2</v>
      </c>
      <c r="B95" s="299" t="s">
        <v>324</v>
      </c>
      <c r="C95" s="43" t="s">
        <v>24</v>
      </c>
      <c r="D95" s="298">
        <v>3</v>
      </c>
      <c r="E95" s="298">
        <v>5000</v>
      </c>
      <c r="F95" s="6">
        <f>D95*E95</f>
        <v>15000</v>
      </c>
    </row>
    <row r="96" spans="1:6" s="182" customFormat="1" ht="30" customHeight="1">
      <c r="A96" s="180"/>
      <c r="B96" s="180" t="s">
        <v>25</v>
      </c>
      <c r="C96" s="180"/>
      <c r="D96" s="180"/>
      <c r="E96" s="180"/>
      <c r="F96" s="181">
        <f>SUM(F94:F95)</f>
        <v>19000</v>
      </c>
    </row>
    <row r="97" spans="1:6" ht="46.5" customHeight="1">
      <c r="A97" s="415" t="s">
        <v>167</v>
      </c>
      <c r="B97" s="415"/>
      <c r="C97" s="415"/>
      <c r="D97" s="415"/>
      <c r="E97" s="415"/>
      <c r="F97" s="415"/>
    </row>
    <row r="98" spans="1:6" ht="31.5" customHeight="1">
      <c r="A98" s="3" t="s">
        <v>18</v>
      </c>
      <c r="B98" s="3" t="s">
        <v>19</v>
      </c>
      <c r="C98" s="3" t="s">
        <v>20</v>
      </c>
      <c r="D98" s="3" t="s">
        <v>21</v>
      </c>
      <c r="E98" s="3" t="s">
        <v>22</v>
      </c>
      <c r="F98" s="4" t="s">
        <v>23</v>
      </c>
    </row>
    <row r="99" spans="1:6" ht="18.75">
      <c r="A99" s="5">
        <v>1</v>
      </c>
      <c r="B99" s="5" t="s">
        <v>325</v>
      </c>
      <c r="C99" s="43" t="s">
        <v>24</v>
      </c>
      <c r="D99" s="5">
        <v>4</v>
      </c>
      <c r="E99" s="5">
        <v>50</v>
      </c>
      <c r="F99" s="6">
        <f>D99*E99</f>
        <v>200</v>
      </c>
    </row>
    <row r="100" spans="1:6" ht="18.75">
      <c r="A100" s="5">
        <v>3</v>
      </c>
      <c r="B100" s="5" t="s">
        <v>326</v>
      </c>
      <c r="C100" s="43" t="s">
        <v>24</v>
      </c>
      <c r="D100" s="5">
        <v>2</v>
      </c>
      <c r="E100" s="5">
        <v>70</v>
      </c>
      <c r="F100" s="6">
        <f>D100*E100</f>
        <v>140</v>
      </c>
    </row>
    <row r="101" spans="1:6" ht="18.75">
      <c r="A101" s="5">
        <v>4</v>
      </c>
      <c r="B101" s="5" t="s">
        <v>327</v>
      </c>
      <c r="C101" s="43" t="s">
        <v>24</v>
      </c>
      <c r="D101" s="5">
        <v>1</v>
      </c>
      <c r="E101" s="5">
        <v>80</v>
      </c>
      <c r="F101" s="6">
        <f>D101*E101</f>
        <v>80</v>
      </c>
    </row>
    <row r="102" spans="1:6" s="182" customFormat="1" ht="20.25" customHeight="1">
      <c r="A102" s="180"/>
      <c r="B102" s="180" t="s">
        <v>25</v>
      </c>
      <c r="C102" s="180"/>
      <c r="D102" s="180"/>
      <c r="E102" s="180"/>
      <c r="F102" s="181">
        <f>SUM(F99:F101)</f>
        <v>420</v>
      </c>
    </row>
    <row r="103" spans="1:6" ht="38.25" customHeight="1">
      <c r="A103" s="416" t="s">
        <v>30</v>
      </c>
      <c r="B103" s="416"/>
      <c r="C103" s="416"/>
      <c r="D103" s="416"/>
      <c r="E103" s="416"/>
      <c r="F103" s="416"/>
    </row>
    <row r="104" spans="1:6" ht="31.5" customHeight="1">
      <c r="A104" s="3" t="s">
        <v>18</v>
      </c>
      <c r="B104" s="3" t="s">
        <v>19</v>
      </c>
      <c r="C104" s="3" t="s">
        <v>20</v>
      </c>
      <c r="D104" s="3" t="s">
        <v>21</v>
      </c>
      <c r="E104" s="3" t="s">
        <v>22</v>
      </c>
      <c r="F104" s="4" t="s">
        <v>23</v>
      </c>
    </row>
    <row r="105" spans="1:6" ht="18.75">
      <c r="A105" s="5">
        <v>1</v>
      </c>
      <c r="B105" s="42" t="s">
        <v>328</v>
      </c>
      <c r="C105" s="43" t="s">
        <v>24</v>
      </c>
      <c r="D105" s="5">
        <v>2</v>
      </c>
      <c r="E105" s="5">
        <v>200</v>
      </c>
      <c r="F105" s="6">
        <f>D105*E105</f>
        <v>400</v>
      </c>
    </row>
    <row r="106" spans="1:6" ht="18.75">
      <c r="A106" s="5">
        <v>2</v>
      </c>
      <c r="B106" s="42" t="s">
        <v>329</v>
      </c>
      <c r="C106" s="43" t="s">
        <v>24</v>
      </c>
      <c r="D106" s="5">
        <v>2</v>
      </c>
      <c r="E106" s="5">
        <v>250</v>
      </c>
      <c r="F106" s="6">
        <f>D106*E106</f>
        <v>500</v>
      </c>
    </row>
    <row r="107" spans="1:6" ht="18.75">
      <c r="A107" s="5">
        <v>3</v>
      </c>
      <c r="B107" s="42" t="s">
        <v>346</v>
      </c>
      <c r="C107" s="43" t="s">
        <v>24</v>
      </c>
      <c r="D107" s="5">
        <v>2</v>
      </c>
      <c r="E107" s="5">
        <v>180</v>
      </c>
      <c r="F107" s="6">
        <f>D107*E107</f>
        <v>360</v>
      </c>
    </row>
    <row r="108" spans="1:6" ht="18.75">
      <c r="A108" s="5">
        <v>4</v>
      </c>
      <c r="B108" s="42" t="s">
        <v>371</v>
      </c>
      <c r="C108" s="43" t="s">
        <v>24</v>
      </c>
      <c r="D108" s="5">
        <v>2</v>
      </c>
      <c r="E108" s="5">
        <v>150</v>
      </c>
      <c r="F108" s="6">
        <f>D108*E108</f>
        <v>300</v>
      </c>
    </row>
    <row r="109" spans="1:6" s="182" customFormat="1" ht="30" customHeight="1">
      <c r="A109" s="180"/>
      <c r="B109" s="180" t="s">
        <v>25</v>
      </c>
      <c r="C109" s="180"/>
      <c r="D109" s="180"/>
      <c r="E109" s="180"/>
      <c r="F109" s="181">
        <f>SUM(F105:F108)</f>
        <v>1560</v>
      </c>
    </row>
    <row r="110" spans="1:6" ht="30" customHeight="1">
      <c r="A110" s="416" t="s">
        <v>31</v>
      </c>
      <c r="B110" s="416"/>
      <c r="C110" s="416"/>
      <c r="D110" s="416"/>
      <c r="E110" s="416"/>
      <c r="F110" s="416"/>
    </row>
    <row r="111" spans="1:6" ht="30" customHeight="1">
      <c r="A111" s="3" t="s">
        <v>18</v>
      </c>
      <c r="B111" s="3" t="s">
        <v>19</v>
      </c>
      <c r="C111" s="3" t="s">
        <v>20</v>
      </c>
      <c r="D111" s="3" t="s">
        <v>21</v>
      </c>
      <c r="E111" s="3" t="s">
        <v>22</v>
      </c>
      <c r="F111" s="4" t="s">
        <v>23</v>
      </c>
    </row>
    <row r="112" spans="1:6" ht="30" customHeight="1">
      <c r="A112" s="5">
        <v>1</v>
      </c>
      <c r="B112" s="42" t="s">
        <v>284</v>
      </c>
      <c r="C112" s="43" t="s">
        <v>24</v>
      </c>
      <c r="D112" s="5">
        <v>6</v>
      </c>
      <c r="E112" s="5">
        <v>950</v>
      </c>
      <c r="F112" s="6">
        <f>D112*E112</f>
        <v>5700</v>
      </c>
    </row>
    <row r="113" spans="1:6" ht="30" customHeight="1">
      <c r="A113" s="5">
        <v>2</v>
      </c>
      <c r="B113" s="42" t="s">
        <v>285</v>
      </c>
      <c r="C113" s="43" t="s">
        <v>24</v>
      </c>
      <c r="D113" s="5">
        <v>40</v>
      </c>
      <c r="E113" s="5">
        <v>420</v>
      </c>
      <c r="F113" s="6">
        <f>D113*E113</f>
        <v>16800</v>
      </c>
    </row>
    <row r="114" spans="1:6" ht="30" customHeight="1">
      <c r="A114" s="5">
        <v>3</v>
      </c>
      <c r="B114" s="42" t="s">
        <v>296</v>
      </c>
      <c r="C114" s="43" t="s">
        <v>24</v>
      </c>
      <c r="D114" s="5">
        <v>3</v>
      </c>
      <c r="E114" s="5">
        <v>520</v>
      </c>
      <c r="F114" s="6">
        <f>D114*E114</f>
        <v>1560</v>
      </c>
    </row>
    <row r="115" spans="1:6" ht="30" customHeight="1">
      <c r="A115" s="5">
        <v>4</v>
      </c>
      <c r="B115" s="5" t="s">
        <v>352</v>
      </c>
      <c r="C115" s="43" t="s">
        <v>24</v>
      </c>
      <c r="D115" s="5">
        <v>10</v>
      </c>
      <c r="E115" s="5">
        <v>120</v>
      </c>
      <c r="F115" s="6">
        <f>D115*E115</f>
        <v>1200</v>
      </c>
    </row>
    <row r="116" spans="1:6" s="182" customFormat="1" ht="30" customHeight="1">
      <c r="A116" s="180"/>
      <c r="B116" s="180" t="s">
        <v>25</v>
      </c>
      <c r="C116" s="180"/>
      <c r="D116" s="180"/>
      <c r="E116" s="180"/>
      <c r="F116" s="181">
        <f>SUM(F112:F115)</f>
        <v>25260</v>
      </c>
    </row>
    <row r="117" spans="1:6" ht="87" customHeight="1" hidden="1">
      <c r="A117" s="416" t="s">
        <v>32</v>
      </c>
      <c r="B117" s="416"/>
      <c r="C117" s="416"/>
      <c r="D117" s="416"/>
      <c r="E117" s="416"/>
      <c r="F117" s="416"/>
    </row>
    <row r="118" spans="1:6" ht="32.25" customHeight="1" hidden="1">
      <c r="A118" s="3" t="s">
        <v>18</v>
      </c>
      <c r="B118" s="3" t="s">
        <v>19</v>
      </c>
      <c r="C118" s="3" t="s">
        <v>20</v>
      </c>
      <c r="D118" s="3" t="s">
        <v>21</v>
      </c>
      <c r="E118" s="3" t="s">
        <v>22</v>
      </c>
      <c r="F118" s="4" t="s">
        <v>23</v>
      </c>
    </row>
    <row r="119" spans="1:6" ht="18.75" hidden="1">
      <c r="A119" s="5">
        <v>1</v>
      </c>
      <c r="B119" s="5"/>
      <c r="C119" s="43" t="s">
        <v>24</v>
      </c>
      <c r="D119" s="5"/>
      <c r="E119" s="5"/>
      <c r="F119" s="6">
        <f>D119*E119</f>
        <v>0</v>
      </c>
    </row>
    <row r="120" spans="1:6" ht="18.75" hidden="1">
      <c r="A120" s="5">
        <v>2</v>
      </c>
      <c r="B120" s="5"/>
      <c r="C120" s="43" t="s">
        <v>24</v>
      </c>
      <c r="D120" s="5"/>
      <c r="E120" s="5"/>
      <c r="F120" s="6">
        <f>D120*E120</f>
        <v>0</v>
      </c>
    </row>
    <row r="121" spans="1:6" ht="18.75" hidden="1">
      <c r="A121" s="5">
        <v>3</v>
      </c>
      <c r="B121" s="5"/>
      <c r="C121" s="43" t="s">
        <v>24</v>
      </c>
      <c r="D121" s="5"/>
      <c r="E121" s="5"/>
      <c r="F121" s="6">
        <f>D121*E121</f>
        <v>0</v>
      </c>
    </row>
    <row r="122" spans="1:6" ht="18.75" hidden="1">
      <c r="A122" s="5">
        <v>4</v>
      </c>
      <c r="B122" s="5"/>
      <c r="C122" s="43" t="s">
        <v>24</v>
      </c>
      <c r="D122" s="5"/>
      <c r="E122" s="5"/>
      <c r="F122" s="6">
        <f>D122*E122</f>
        <v>0</v>
      </c>
    </row>
    <row r="123" spans="1:6" s="182" customFormat="1" ht="24.75" customHeight="1" hidden="1">
      <c r="A123" s="180"/>
      <c r="B123" s="180" t="s">
        <v>25</v>
      </c>
      <c r="C123" s="180"/>
      <c r="D123" s="180"/>
      <c r="E123" s="180"/>
      <c r="F123" s="181"/>
    </row>
    <row r="124" spans="1:6" ht="48" customHeight="1" hidden="1">
      <c r="A124" s="417" t="s">
        <v>168</v>
      </c>
      <c r="B124" s="417"/>
      <c r="C124" s="417"/>
      <c r="D124" s="417"/>
      <c r="E124" s="417"/>
      <c r="F124" s="417"/>
    </row>
    <row r="125" spans="1:6" ht="31.5" customHeight="1" hidden="1">
      <c r="A125" s="3" t="s">
        <v>18</v>
      </c>
      <c r="B125" s="3" t="s">
        <v>19</v>
      </c>
      <c r="C125" s="3" t="s">
        <v>20</v>
      </c>
      <c r="D125" s="3" t="s">
        <v>21</v>
      </c>
      <c r="E125" s="3" t="s">
        <v>22</v>
      </c>
      <c r="F125" s="4" t="s">
        <v>23</v>
      </c>
    </row>
    <row r="126" spans="1:6" ht="18.75" hidden="1">
      <c r="A126" s="5">
        <v>1</v>
      </c>
      <c r="B126" s="5"/>
      <c r="C126" s="43" t="s">
        <v>24</v>
      </c>
      <c r="D126" s="5"/>
      <c r="E126" s="5"/>
      <c r="F126" s="6">
        <f>D126*E126</f>
        <v>0</v>
      </c>
    </row>
    <row r="127" spans="1:6" ht="18.75" hidden="1">
      <c r="A127" s="5">
        <v>2</v>
      </c>
      <c r="B127" s="5"/>
      <c r="C127" s="43" t="s">
        <v>24</v>
      </c>
      <c r="D127" s="5"/>
      <c r="E127" s="5"/>
      <c r="F127" s="6">
        <f>D127*E127</f>
        <v>0</v>
      </c>
    </row>
    <row r="128" spans="1:6" s="182" customFormat="1" ht="18.75" hidden="1">
      <c r="A128" s="180"/>
      <c r="B128" s="180" t="s">
        <v>25</v>
      </c>
      <c r="C128" s="180"/>
      <c r="D128" s="180"/>
      <c r="E128" s="180"/>
      <c r="F128" s="181">
        <f>SUM(F126:F127)</f>
        <v>0</v>
      </c>
    </row>
    <row r="129" spans="1:6" ht="33" customHeight="1" hidden="1">
      <c r="A129" s="16" t="s">
        <v>169</v>
      </c>
      <c r="B129" s="16"/>
      <c r="C129" s="16"/>
      <c r="D129" s="16"/>
      <c r="E129" s="16"/>
      <c r="F129" s="16"/>
    </row>
    <row r="130" spans="1:6" ht="36.75" customHeight="1" hidden="1">
      <c r="A130" s="3" t="s">
        <v>18</v>
      </c>
      <c r="B130" s="3" t="s">
        <v>19</v>
      </c>
      <c r="C130" s="3" t="s">
        <v>20</v>
      </c>
      <c r="D130" s="3" t="s">
        <v>21</v>
      </c>
      <c r="E130" s="3" t="s">
        <v>22</v>
      </c>
      <c r="F130" s="4" t="s">
        <v>23</v>
      </c>
    </row>
    <row r="131" spans="1:6" ht="27.75" customHeight="1" hidden="1">
      <c r="A131" s="46">
        <v>1</v>
      </c>
      <c r="B131" s="45"/>
      <c r="C131" s="43" t="s">
        <v>24</v>
      </c>
      <c r="D131" s="46"/>
      <c r="E131" s="47"/>
      <c r="F131" s="6">
        <f>D131*E131</f>
        <v>0</v>
      </c>
    </row>
    <row r="132" spans="1:6" s="182" customFormat="1" ht="18.75" hidden="1">
      <c r="A132" s="180"/>
      <c r="B132" s="180" t="s">
        <v>25</v>
      </c>
      <c r="C132" s="180"/>
      <c r="D132" s="180"/>
      <c r="E132" s="180"/>
      <c r="F132" s="181">
        <f>SUM(F131:F131)</f>
        <v>0</v>
      </c>
    </row>
    <row r="133" spans="1:6" s="66" customFormat="1" ht="80.25" customHeight="1" hidden="1">
      <c r="A133" s="426" t="s">
        <v>170</v>
      </c>
      <c r="B133" s="426"/>
      <c r="C133" s="426"/>
      <c r="D133" s="426"/>
      <c r="E133" s="426"/>
      <c r="F133" s="426"/>
    </row>
    <row r="134" spans="1:6" ht="33" customHeight="1" hidden="1">
      <c r="A134" s="3" t="s">
        <v>18</v>
      </c>
      <c r="B134" s="3" t="s">
        <v>19</v>
      </c>
      <c r="C134" s="3" t="s">
        <v>20</v>
      </c>
      <c r="D134" s="3" t="s">
        <v>21</v>
      </c>
      <c r="E134" s="3" t="s">
        <v>22</v>
      </c>
      <c r="F134" s="4" t="s">
        <v>23</v>
      </c>
    </row>
    <row r="135" spans="1:6" ht="30" customHeight="1" hidden="1">
      <c r="A135" s="5"/>
      <c r="B135" s="5"/>
      <c r="C135" s="5"/>
      <c r="D135" s="5"/>
      <c r="E135" s="5"/>
      <c r="F135" s="5"/>
    </row>
    <row r="136" spans="1:6" ht="30" customHeight="1" hidden="1">
      <c r="A136" s="186"/>
      <c r="B136" s="180" t="s">
        <v>25</v>
      </c>
      <c r="C136" s="186"/>
      <c r="D136" s="186"/>
      <c r="E136" s="186"/>
      <c r="F136" s="186"/>
    </row>
    <row r="137" spans="1:6" ht="19.5" thickBot="1">
      <c r="A137" s="49"/>
      <c r="B137" s="49"/>
      <c r="C137" s="49"/>
      <c r="D137" s="49"/>
      <c r="E137" s="49"/>
      <c r="F137" s="49"/>
    </row>
    <row r="138" spans="2:6" ht="18.75">
      <c r="B138" s="427" t="s">
        <v>33</v>
      </c>
      <c r="C138" s="428"/>
      <c r="D138" s="428"/>
      <c r="E138" s="428"/>
      <c r="F138" s="188">
        <f>F34+F42+F51+F55+F68+F76+F86+F91+F96+F102+F109+F116+F123+F128+F132+F136</f>
        <v>173979</v>
      </c>
    </row>
    <row r="139" spans="2:6" ht="18.75">
      <c r="B139" s="421" t="s">
        <v>113</v>
      </c>
      <c r="C139" s="422"/>
      <c r="D139" s="422"/>
      <c r="E139" s="422"/>
      <c r="F139" s="50"/>
    </row>
    <row r="140" spans="2:6" ht="18.75">
      <c r="B140" s="421" t="s">
        <v>114</v>
      </c>
      <c r="C140" s="422"/>
      <c r="D140" s="422"/>
      <c r="E140" s="422"/>
      <c r="F140" s="50"/>
    </row>
    <row r="141" spans="1:6" ht="19.5" thickBot="1">
      <c r="A141" s="12"/>
      <c r="B141" s="430" t="s">
        <v>34</v>
      </c>
      <c r="C141" s="431"/>
      <c r="D141" s="431"/>
      <c r="E141" s="431"/>
      <c r="F141" s="189">
        <f>ROUND(F138+F139-F140,0)</f>
        <v>173979</v>
      </c>
    </row>
    <row r="142" ht="18.75" customHeight="1"/>
    <row r="143" spans="1:6" ht="18.75" customHeight="1">
      <c r="A143" s="13"/>
      <c r="B143" s="13" t="s">
        <v>35</v>
      </c>
      <c r="C143" s="14"/>
      <c r="D143" s="13"/>
      <c r="E143" s="412" t="s">
        <v>383</v>
      </c>
      <c r="F143" s="412"/>
    </row>
    <row r="144" spans="1:6" ht="34.5" customHeight="1">
      <c r="A144" s="10"/>
      <c r="B144" s="10"/>
      <c r="C144" s="15" t="s">
        <v>36</v>
      </c>
      <c r="D144" s="15"/>
      <c r="E144" s="423" t="s">
        <v>37</v>
      </c>
      <c r="F144" s="423"/>
    </row>
    <row r="145" spans="1:6" ht="18.75" customHeight="1">
      <c r="A145" s="13"/>
      <c r="B145" s="13" t="s">
        <v>162</v>
      </c>
      <c r="C145" s="14"/>
      <c r="D145" s="13"/>
      <c r="E145" s="412" t="s">
        <v>384</v>
      </c>
      <c r="F145" s="412"/>
    </row>
    <row r="146" spans="1:6" ht="18.75" customHeight="1">
      <c r="A146" s="10"/>
      <c r="B146" s="10"/>
      <c r="C146" s="15" t="s">
        <v>36</v>
      </c>
      <c r="D146" s="15"/>
      <c r="E146" s="423" t="s">
        <v>37</v>
      </c>
      <c r="F146" s="423"/>
    </row>
    <row r="147" spans="2:6" ht="42.75" customHeight="1">
      <c r="B147" s="429" t="s">
        <v>184</v>
      </c>
      <c r="C147" s="429"/>
      <c r="D147" s="429"/>
      <c r="E147" s="429"/>
      <c r="F147" s="429"/>
    </row>
    <row r="151" ht="18.75" customHeight="1" hidden="1"/>
    <row r="152" ht="18.75" customHeight="1" hidden="1"/>
    <row r="153" ht="63" customHeight="1" hidden="1"/>
    <row r="154" ht="18.75" customHeight="1" hidden="1"/>
    <row r="155" ht="8.25" customHeight="1"/>
    <row r="157" ht="33" customHeight="1"/>
    <row r="162" ht="18.75" customHeight="1" hidden="1"/>
    <row r="163" ht="18.75" customHeight="1" hidden="1"/>
    <row r="164" ht="18.75" customHeight="1" hidden="1"/>
    <row r="165" ht="29.2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9.75" customHeight="1" hidden="1"/>
    <row r="173" ht="36" customHeight="1" hidden="1"/>
    <row r="174" ht="33" customHeight="1" hidden="1"/>
    <row r="175" ht="18.75" customHeight="1" hidden="1"/>
    <row r="176" ht="18.75" customHeight="1" hidden="1"/>
    <row r="177" ht="18.75" customHeight="1"/>
  </sheetData>
  <sheetProtection/>
  <mergeCells count="23">
    <mergeCell ref="E145:F145"/>
    <mergeCell ref="B138:E138"/>
    <mergeCell ref="B147:F147"/>
    <mergeCell ref="B140:E140"/>
    <mergeCell ref="E146:F146"/>
    <mergeCell ref="B141:E141"/>
    <mergeCell ref="E143:F143"/>
    <mergeCell ref="A1:F1"/>
    <mergeCell ref="A2:F2"/>
    <mergeCell ref="A35:F35"/>
    <mergeCell ref="A43:F43"/>
    <mergeCell ref="B139:E139"/>
    <mergeCell ref="E144:F144"/>
    <mergeCell ref="A52:F52"/>
    <mergeCell ref="A56:F56"/>
    <mergeCell ref="A69:F69"/>
    <mergeCell ref="A133:F133"/>
    <mergeCell ref="A92:F92"/>
    <mergeCell ref="A97:F97"/>
    <mergeCell ref="A103:F103"/>
    <mergeCell ref="A110:F110"/>
    <mergeCell ref="A117:F117"/>
    <mergeCell ref="A124:F124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scale="76" r:id="rId1"/>
  <rowBreaks count="3" manualBreakCount="3">
    <brk id="51" max="5" man="1"/>
    <brk id="109" max="255" man="1"/>
    <brk id="1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9"/>
  <sheetViews>
    <sheetView showZeros="0" view="pageBreakPreview" zoomScale="75" zoomScaleSheetLayoutView="75" zoomScalePageLayoutView="0" workbookViewId="0" topLeftCell="A4">
      <selection activeCell="N120" sqref="N120"/>
    </sheetView>
  </sheetViews>
  <sheetFormatPr defaultColWidth="9.140625" defaultRowHeight="12.75"/>
  <cols>
    <col min="1" max="1" width="6.140625" style="10" customWidth="1"/>
    <col min="2" max="2" width="33.28125" style="10" customWidth="1"/>
    <col min="3" max="3" width="11.28125" style="10" customWidth="1"/>
    <col min="4" max="4" width="10.00390625" style="10" customWidth="1"/>
    <col min="5" max="5" width="11.140625" style="10" customWidth="1"/>
    <col min="6" max="6" width="9.8515625" style="66" customWidth="1"/>
    <col min="7" max="7" width="12.57421875" style="66" customWidth="1"/>
    <col min="8" max="8" width="11.421875" style="66" bestFit="1" customWidth="1"/>
    <col min="9" max="9" width="9.140625" style="66" customWidth="1"/>
    <col min="10" max="10" width="10.28125" style="66" customWidth="1"/>
    <col min="11" max="13" width="9.140625" style="66" customWidth="1"/>
    <col min="14" max="14" width="11.421875" style="66" customWidth="1"/>
    <col min="15" max="15" width="11.421875" style="66" bestFit="1" customWidth="1"/>
    <col min="16" max="16384" width="9.140625" style="66" customWidth="1"/>
  </cols>
  <sheetData>
    <row r="1" spans="1:5" ht="18.75">
      <c r="A1" s="480" t="s">
        <v>214</v>
      </c>
      <c r="B1" s="480"/>
      <c r="C1" s="480"/>
      <c r="D1" s="480"/>
      <c r="E1" s="480"/>
    </row>
    <row r="2" spans="1:5" ht="17.25" customHeight="1">
      <c r="A2" s="65"/>
      <c r="B2" s="65"/>
      <c r="C2" s="65"/>
      <c r="D2" s="65"/>
      <c r="E2" s="65"/>
    </row>
    <row r="3" spans="1:5" ht="32.25" customHeight="1">
      <c r="A3" s="457" t="s">
        <v>38</v>
      </c>
      <c r="B3" s="457"/>
      <c r="C3" s="457"/>
      <c r="D3" s="457"/>
      <c r="E3" s="457"/>
    </row>
    <row r="4" spans="1:5" ht="33.75" customHeight="1">
      <c r="A4" s="31" t="s">
        <v>18</v>
      </c>
      <c r="B4" s="31" t="s">
        <v>19</v>
      </c>
      <c r="C4" s="31" t="s">
        <v>21</v>
      </c>
      <c r="D4" s="31" t="s">
        <v>22</v>
      </c>
      <c r="E4" s="21" t="s">
        <v>23</v>
      </c>
    </row>
    <row r="5" spans="1:5" ht="33.75" customHeight="1">
      <c r="A5" s="67">
        <v>1</v>
      </c>
      <c r="B5" s="67" t="s">
        <v>334</v>
      </c>
      <c r="C5" s="149">
        <v>1</v>
      </c>
      <c r="D5" s="149">
        <v>3740</v>
      </c>
      <c r="E5" s="21">
        <f>C5*D5</f>
        <v>3740</v>
      </c>
    </row>
    <row r="6" spans="1:5" s="68" customFormat="1" ht="18.75" customHeight="1">
      <c r="A6" s="180"/>
      <c r="B6" s="180" t="s">
        <v>25</v>
      </c>
      <c r="C6" s="180"/>
      <c r="D6" s="180"/>
      <c r="E6" s="180">
        <f>SUM(E5)</f>
        <v>3740</v>
      </c>
    </row>
    <row r="7" spans="1:5" ht="19.5" customHeight="1" hidden="1">
      <c r="A7" s="457" t="s">
        <v>39</v>
      </c>
      <c r="B7" s="457"/>
      <c r="C7" s="457"/>
      <c r="D7" s="457"/>
      <c r="E7" s="457"/>
    </row>
    <row r="8" spans="1:7" ht="39.75" customHeight="1" hidden="1">
      <c r="A8" s="31" t="s">
        <v>18</v>
      </c>
      <c r="B8" s="450" t="s">
        <v>19</v>
      </c>
      <c r="C8" s="451"/>
      <c r="D8" s="452"/>
      <c r="E8" s="31" t="s">
        <v>21</v>
      </c>
      <c r="F8" s="31" t="s">
        <v>22</v>
      </c>
      <c r="G8" s="21" t="s">
        <v>23</v>
      </c>
    </row>
    <row r="9" spans="1:7" ht="19.5" customHeight="1" hidden="1">
      <c r="A9" s="67">
        <v>1</v>
      </c>
      <c r="B9" s="477"/>
      <c r="C9" s="478"/>
      <c r="D9" s="479"/>
      <c r="E9" s="67"/>
      <c r="F9" s="67"/>
      <c r="G9" s="69">
        <f>E9*F9</f>
        <v>0</v>
      </c>
    </row>
    <row r="10" spans="1:7" ht="18.75" hidden="1">
      <c r="A10" s="180"/>
      <c r="B10" s="441" t="s">
        <v>25</v>
      </c>
      <c r="C10" s="442"/>
      <c r="D10" s="443"/>
      <c r="E10" s="180"/>
      <c r="F10" s="180"/>
      <c r="G10" s="181">
        <f>G9</f>
        <v>0</v>
      </c>
    </row>
    <row r="11" spans="1:5" ht="23.25" customHeight="1" hidden="1">
      <c r="A11" s="457" t="s">
        <v>40</v>
      </c>
      <c r="B11" s="457"/>
      <c r="C11" s="457"/>
      <c r="D11" s="457"/>
      <c r="E11" s="457"/>
    </row>
    <row r="12" spans="1:7" ht="31.5" hidden="1">
      <c r="A12" s="31" t="s">
        <v>18</v>
      </c>
      <c r="B12" s="450" t="s">
        <v>19</v>
      </c>
      <c r="C12" s="451"/>
      <c r="D12" s="452"/>
      <c r="E12" s="31" t="s">
        <v>21</v>
      </c>
      <c r="F12" s="31" t="s">
        <v>22</v>
      </c>
      <c r="G12" s="21" t="s">
        <v>23</v>
      </c>
    </row>
    <row r="13" spans="1:7" ht="32.25" customHeight="1" hidden="1">
      <c r="A13" s="67">
        <v>1</v>
      </c>
      <c r="B13" s="454"/>
      <c r="C13" s="455"/>
      <c r="D13" s="456"/>
      <c r="E13" s="67"/>
      <c r="F13" s="67"/>
      <c r="G13" s="69">
        <f>E13*F13</f>
        <v>0</v>
      </c>
    </row>
    <row r="14" spans="1:7" ht="19.5" customHeight="1" hidden="1">
      <c r="A14" s="180"/>
      <c r="B14" s="441" t="s">
        <v>25</v>
      </c>
      <c r="C14" s="442"/>
      <c r="D14" s="443"/>
      <c r="E14" s="180">
        <f>SUM(E13:E13)</f>
        <v>0</v>
      </c>
      <c r="F14" s="180"/>
      <c r="G14" s="181">
        <f>G13</f>
        <v>0</v>
      </c>
    </row>
    <row r="15" spans="1:5" ht="18.75">
      <c r="A15" s="457" t="s">
        <v>41</v>
      </c>
      <c r="B15" s="457"/>
      <c r="C15" s="457"/>
      <c r="D15" s="457"/>
      <c r="E15" s="457"/>
    </row>
    <row r="16" spans="1:5" ht="31.5">
      <c r="A16" s="31" t="s">
        <v>18</v>
      </c>
      <c r="B16" s="31" t="s">
        <v>19</v>
      </c>
      <c r="C16" s="31" t="s">
        <v>21</v>
      </c>
      <c r="D16" s="31" t="s">
        <v>22</v>
      </c>
      <c r="E16" s="21" t="s">
        <v>23</v>
      </c>
    </row>
    <row r="17" spans="1:5" ht="48">
      <c r="A17" s="67">
        <v>1</v>
      </c>
      <c r="B17" s="67" t="s">
        <v>389</v>
      </c>
      <c r="C17" s="67">
        <v>1</v>
      </c>
      <c r="D17" s="67">
        <v>70000</v>
      </c>
      <c r="E17" s="69">
        <f>C17*D17</f>
        <v>70000</v>
      </c>
    </row>
    <row r="18" spans="1:5" ht="18.75">
      <c r="A18" s="180"/>
      <c r="B18" s="180" t="s">
        <v>25</v>
      </c>
      <c r="C18" s="180"/>
      <c r="D18" s="180"/>
      <c r="E18" s="181">
        <f>E17</f>
        <v>70000</v>
      </c>
    </row>
    <row r="19" spans="1:5" ht="18.75">
      <c r="A19" s="476" t="s">
        <v>42</v>
      </c>
      <c r="B19" s="476"/>
      <c r="C19" s="476"/>
      <c r="D19" s="476"/>
      <c r="E19" s="476"/>
    </row>
    <row r="20" spans="1:7" ht="18.75" customHeight="1" hidden="1">
      <c r="A20" s="453" t="s">
        <v>104</v>
      </c>
      <c r="B20" s="453"/>
      <c r="C20" s="453"/>
      <c r="D20" s="453"/>
      <c r="E20" s="453"/>
      <c r="F20" s="453"/>
      <c r="G20" s="453"/>
    </row>
    <row r="21" spans="1:7" ht="31.5" hidden="1">
      <c r="A21" s="31" t="s">
        <v>18</v>
      </c>
      <c r="B21" s="450" t="s">
        <v>19</v>
      </c>
      <c r="C21" s="451"/>
      <c r="D21" s="452"/>
      <c r="E21" s="31" t="s">
        <v>21</v>
      </c>
      <c r="F21" s="31" t="s">
        <v>22</v>
      </c>
      <c r="G21" s="21" t="s">
        <v>23</v>
      </c>
    </row>
    <row r="22" spans="1:7" ht="19.5" customHeight="1" hidden="1">
      <c r="A22" s="67">
        <v>1</v>
      </c>
      <c r="B22" s="477"/>
      <c r="C22" s="478"/>
      <c r="D22" s="479"/>
      <c r="E22" s="67"/>
      <c r="F22" s="67"/>
      <c r="G22" s="69">
        <f>E22*F22</f>
        <v>0</v>
      </c>
    </row>
    <row r="23" spans="1:7" ht="19.5" customHeight="1" hidden="1">
      <c r="A23" s="180"/>
      <c r="B23" s="467" t="s">
        <v>25</v>
      </c>
      <c r="C23" s="468"/>
      <c r="D23" s="469"/>
      <c r="E23" s="180"/>
      <c r="F23" s="180"/>
      <c r="G23" s="181">
        <f>SUM(G22:G22)</f>
        <v>0</v>
      </c>
    </row>
    <row r="24" spans="1:5" ht="63.75" customHeight="1" hidden="1">
      <c r="A24" s="457" t="s">
        <v>43</v>
      </c>
      <c r="B24" s="457"/>
      <c r="C24" s="457"/>
      <c r="D24" s="457"/>
      <c r="E24" s="457"/>
    </row>
    <row r="25" spans="1:5" ht="31.5" hidden="1">
      <c r="A25" s="31" t="s">
        <v>18</v>
      </c>
      <c r="B25" s="31" t="s">
        <v>19</v>
      </c>
      <c r="C25" s="31" t="s">
        <v>21</v>
      </c>
      <c r="D25" s="31" t="s">
        <v>22</v>
      </c>
      <c r="E25" s="21" t="s">
        <v>23</v>
      </c>
    </row>
    <row r="26" spans="1:5" ht="45.75" customHeight="1" hidden="1">
      <c r="A26" s="67">
        <v>1</v>
      </c>
      <c r="B26" s="67"/>
      <c r="C26" s="67"/>
      <c r="D26" s="67"/>
      <c r="E26" s="67"/>
    </row>
    <row r="27" spans="1:5" ht="18.75" hidden="1">
      <c r="A27" s="180"/>
      <c r="B27" s="180" t="s">
        <v>25</v>
      </c>
      <c r="C27" s="180"/>
      <c r="D27" s="180"/>
      <c r="E27" s="180">
        <f>E26</f>
        <v>0</v>
      </c>
    </row>
    <row r="28" spans="1:5" ht="27" customHeight="1">
      <c r="A28" s="457" t="s">
        <v>44</v>
      </c>
      <c r="B28" s="457"/>
      <c r="C28" s="457"/>
      <c r="D28" s="457"/>
      <c r="E28" s="457"/>
    </row>
    <row r="29" spans="1:7" ht="47.25">
      <c r="A29" s="31" t="s">
        <v>18</v>
      </c>
      <c r="B29" s="31" t="s">
        <v>91</v>
      </c>
      <c r="C29" s="31"/>
      <c r="D29" s="31" t="s">
        <v>92</v>
      </c>
      <c r="E29" s="31" t="s">
        <v>93</v>
      </c>
      <c r="F29" s="31" t="s">
        <v>94</v>
      </c>
      <c r="G29" s="21" t="s">
        <v>23</v>
      </c>
    </row>
    <row r="30" spans="1:7" s="44" customFormat="1" ht="18.75">
      <c r="A30" s="461"/>
      <c r="B30" s="461" t="s">
        <v>267</v>
      </c>
      <c r="C30" s="156" t="s">
        <v>95</v>
      </c>
      <c r="D30" s="42"/>
      <c r="E30" s="156"/>
      <c r="F30" s="137"/>
      <c r="G30" s="137">
        <f>D30*E30*F30</f>
        <v>0</v>
      </c>
    </row>
    <row r="31" spans="1:7" s="44" customFormat="1" ht="18.75">
      <c r="A31" s="462"/>
      <c r="B31" s="462"/>
      <c r="C31" s="156" t="s">
        <v>96</v>
      </c>
      <c r="D31" s="42">
        <v>2</v>
      </c>
      <c r="E31" s="156">
        <v>1000</v>
      </c>
      <c r="F31" s="137">
        <v>34.72</v>
      </c>
      <c r="G31" s="137">
        <f>D31*E31*F31</f>
        <v>69440</v>
      </c>
    </row>
    <row r="32" spans="1:7" s="44" customFormat="1" ht="18.75">
      <c r="A32" s="463"/>
      <c r="B32" s="463"/>
      <c r="C32" s="157" t="s">
        <v>98</v>
      </c>
      <c r="D32" s="42"/>
      <c r="E32" s="156"/>
      <c r="F32" s="137"/>
      <c r="G32" s="158">
        <f>SUM(G30:G31)</f>
        <v>69440</v>
      </c>
    </row>
    <row r="33" spans="1:7" s="44" customFormat="1" ht="18.75">
      <c r="A33" s="461"/>
      <c r="B33" s="464" t="s">
        <v>258</v>
      </c>
      <c r="C33" s="156" t="s">
        <v>95</v>
      </c>
      <c r="D33" s="42"/>
      <c r="E33" s="156"/>
      <c r="F33" s="137"/>
      <c r="G33" s="137">
        <f>D33*E33*F33</f>
        <v>0</v>
      </c>
    </row>
    <row r="34" spans="1:7" s="44" customFormat="1" ht="18.75">
      <c r="A34" s="462"/>
      <c r="B34" s="465"/>
      <c r="C34" s="156" t="s">
        <v>96</v>
      </c>
      <c r="D34" s="42">
        <v>1</v>
      </c>
      <c r="E34" s="156">
        <v>300</v>
      </c>
      <c r="F34" s="137">
        <v>34.72</v>
      </c>
      <c r="G34" s="137">
        <f>D34*E34*F34</f>
        <v>10416</v>
      </c>
    </row>
    <row r="35" spans="1:7" s="44" customFormat="1" ht="18.75">
      <c r="A35" s="462"/>
      <c r="B35" s="465"/>
      <c r="C35" s="156" t="s">
        <v>97</v>
      </c>
      <c r="D35" s="42"/>
      <c r="E35" s="156"/>
      <c r="F35" s="137"/>
      <c r="G35" s="137">
        <f>D35*E35*F35</f>
        <v>0</v>
      </c>
    </row>
    <row r="36" spans="1:7" s="44" customFormat="1" ht="18.75">
      <c r="A36" s="463"/>
      <c r="B36" s="466"/>
      <c r="C36" s="157" t="s">
        <v>98</v>
      </c>
      <c r="D36" s="42"/>
      <c r="E36" s="156"/>
      <c r="F36" s="137"/>
      <c r="G36" s="158">
        <f>SUM(G33:G35)</f>
        <v>10416</v>
      </c>
    </row>
    <row r="37" spans="1:7" s="44" customFormat="1" ht="18.75">
      <c r="A37" s="461"/>
      <c r="B37" s="458" t="s">
        <v>249</v>
      </c>
      <c r="C37" s="156" t="s">
        <v>95</v>
      </c>
      <c r="D37" s="42">
        <v>1</v>
      </c>
      <c r="E37" s="156">
        <v>200</v>
      </c>
      <c r="F37" s="137">
        <v>26.07</v>
      </c>
      <c r="G37" s="137">
        <f>D37*E37*F37</f>
        <v>5214</v>
      </c>
    </row>
    <row r="38" spans="1:7" s="44" customFormat="1" ht="18.75">
      <c r="A38" s="462"/>
      <c r="B38" s="459"/>
      <c r="C38" s="156" t="s">
        <v>96</v>
      </c>
      <c r="D38" s="42"/>
      <c r="E38" s="156"/>
      <c r="F38" s="137"/>
      <c r="G38" s="137">
        <f>D38*E38*F38</f>
        <v>0</v>
      </c>
    </row>
    <row r="39" spans="1:7" s="44" customFormat="1" ht="18.75">
      <c r="A39" s="462"/>
      <c r="B39" s="459"/>
      <c r="C39" s="156" t="s">
        <v>97</v>
      </c>
      <c r="D39" s="42"/>
      <c r="E39" s="156"/>
      <c r="F39" s="137"/>
      <c r="G39" s="137">
        <f>D39*E39*F39</f>
        <v>0</v>
      </c>
    </row>
    <row r="40" spans="1:7" s="44" customFormat="1" ht="18.75">
      <c r="A40" s="463"/>
      <c r="B40" s="460"/>
      <c r="C40" s="157" t="s">
        <v>98</v>
      </c>
      <c r="D40" s="42"/>
      <c r="E40" s="156"/>
      <c r="F40" s="137"/>
      <c r="G40" s="158">
        <f>SUM(G37:G39)</f>
        <v>5214</v>
      </c>
    </row>
    <row r="41" spans="1:7" s="44" customFormat="1" ht="22.5" customHeight="1">
      <c r="A41" s="193"/>
      <c r="B41" s="432" t="s">
        <v>25</v>
      </c>
      <c r="C41" s="433"/>
      <c r="D41" s="434"/>
      <c r="E41" s="196">
        <f>E32+E36+E40</f>
        <v>0</v>
      </c>
      <c r="F41" s="196">
        <f>F32+F36+F40</f>
        <v>0</v>
      </c>
      <c r="G41" s="196">
        <f>G32+G36+G40</f>
        <v>85070</v>
      </c>
    </row>
    <row r="42" spans="1:5" s="44" customFormat="1" ht="32.25" customHeight="1" hidden="1">
      <c r="A42" s="437" t="s">
        <v>172</v>
      </c>
      <c r="B42" s="437"/>
      <c r="C42" s="437"/>
      <c r="D42" s="437"/>
      <c r="E42" s="437"/>
    </row>
    <row r="43" spans="1:5" s="44" customFormat="1" ht="63" customHeight="1" hidden="1">
      <c r="A43" s="42" t="s">
        <v>18</v>
      </c>
      <c r="B43" s="42" t="s">
        <v>19</v>
      </c>
      <c r="C43" s="42" t="s">
        <v>21</v>
      </c>
      <c r="D43" s="42" t="s">
        <v>22</v>
      </c>
      <c r="E43" s="17" t="s">
        <v>23</v>
      </c>
    </row>
    <row r="44" spans="1:5" s="44" customFormat="1" ht="32.25" customHeight="1" hidden="1">
      <c r="A44" s="42">
        <v>1</v>
      </c>
      <c r="B44" s="42"/>
      <c r="C44" s="42"/>
      <c r="D44" s="42"/>
      <c r="E44" s="42">
        <f>C44*D44</f>
        <v>0</v>
      </c>
    </row>
    <row r="45" spans="1:5" s="44" customFormat="1" ht="18.75" customHeight="1" hidden="1">
      <c r="A45" s="160"/>
      <c r="B45" s="180" t="s">
        <v>25</v>
      </c>
      <c r="C45" s="180"/>
      <c r="D45" s="180"/>
      <c r="E45" s="181">
        <f>E44</f>
        <v>0</v>
      </c>
    </row>
    <row r="46" spans="1:7" s="44" customFormat="1" ht="34.5" customHeight="1">
      <c r="A46" s="438" t="s">
        <v>173</v>
      </c>
      <c r="B46" s="438"/>
      <c r="C46" s="438"/>
      <c r="D46" s="438"/>
      <c r="E46" s="438"/>
      <c r="F46" s="438"/>
      <c r="G46" s="438"/>
    </row>
    <row r="47" spans="1:7" s="44" customFormat="1" ht="32.25">
      <c r="A47" s="42" t="s">
        <v>18</v>
      </c>
      <c r="B47" s="447" t="s">
        <v>19</v>
      </c>
      <c r="C47" s="448"/>
      <c r="D47" s="449"/>
      <c r="E47" s="159" t="s">
        <v>21</v>
      </c>
      <c r="F47" s="159" t="s">
        <v>22</v>
      </c>
      <c r="G47" s="17" t="s">
        <v>23</v>
      </c>
    </row>
    <row r="48" spans="1:7" s="44" customFormat="1" ht="31.5" customHeight="1">
      <c r="A48" s="42">
        <v>1</v>
      </c>
      <c r="B48" s="435" t="s">
        <v>347</v>
      </c>
      <c r="C48" s="440"/>
      <c r="D48" s="436"/>
      <c r="E48" s="145">
        <v>1</v>
      </c>
      <c r="F48" s="300">
        <v>275000</v>
      </c>
      <c r="G48" s="301">
        <f>E48*F48</f>
        <v>275000</v>
      </c>
    </row>
    <row r="49" spans="1:7" s="44" customFormat="1" ht="32.25" customHeight="1">
      <c r="A49" s="42">
        <v>2</v>
      </c>
      <c r="B49" s="435" t="s">
        <v>348</v>
      </c>
      <c r="C49" s="440"/>
      <c r="D49" s="436"/>
      <c r="E49" s="145">
        <v>1</v>
      </c>
      <c r="F49" s="300">
        <v>120000</v>
      </c>
      <c r="G49" s="301">
        <f>E49*F49</f>
        <v>120000</v>
      </c>
    </row>
    <row r="50" spans="1:7" s="44" customFormat="1" ht="18.75">
      <c r="A50" s="42">
        <v>3</v>
      </c>
      <c r="B50" s="435" t="s">
        <v>349</v>
      </c>
      <c r="C50" s="440"/>
      <c r="D50" s="436"/>
      <c r="E50" s="145">
        <v>1</v>
      </c>
      <c r="F50" s="300">
        <v>50000</v>
      </c>
      <c r="G50" s="301">
        <f>E50*F50</f>
        <v>50000</v>
      </c>
    </row>
    <row r="51" spans="1:7" s="44" customFormat="1" ht="33.75" customHeight="1">
      <c r="A51" s="42">
        <v>4</v>
      </c>
      <c r="B51" s="435" t="s">
        <v>350</v>
      </c>
      <c r="C51" s="440"/>
      <c r="D51" s="436"/>
      <c r="E51" s="145">
        <v>1</v>
      </c>
      <c r="F51" s="300">
        <v>250000</v>
      </c>
      <c r="G51" s="301">
        <f>E51*F51</f>
        <v>250000</v>
      </c>
    </row>
    <row r="52" spans="1:7" s="44" customFormat="1" ht="18.75">
      <c r="A52" s="180"/>
      <c r="B52" s="441" t="s">
        <v>25</v>
      </c>
      <c r="C52" s="442"/>
      <c r="D52" s="443"/>
      <c r="E52" s="181"/>
      <c r="F52" s="302"/>
      <c r="G52" s="303">
        <f>SUM(G48:G51)</f>
        <v>695000</v>
      </c>
    </row>
    <row r="53" spans="1:5" s="44" customFormat="1" ht="18.75" customHeight="1">
      <c r="A53" s="439" t="s">
        <v>45</v>
      </c>
      <c r="B53" s="439"/>
      <c r="C53" s="439"/>
      <c r="D53" s="439"/>
      <c r="E53" s="439"/>
    </row>
    <row r="54" spans="1:7" s="44" customFormat="1" ht="33.75" customHeight="1" hidden="1">
      <c r="A54" s="438" t="s">
        <v>174</v>
      </c>
      <c r="B54" s="438"/>
      <c r="C54" s="438"/>
      <c r="D54" s="438"/>
      <c r="E54" s="438"/>
      <c r="F54" s="438"/>
      <c r="G54" s="438"/>
    </row>
    <row r="55" spans="1:7" s="44" customFormat="1" ht="31.5" hidden="1">
      <c r="A55" s="159" t="s">
        <v>18</v>
      </c>
      <c r="B55" s="447" t="s">
        <v>19</v>
      </c>
      <c r="C55" s="448"/>
      <c r="D55" s="449"/>
      <c r="E55" s="159" t="s">
        <v>21</v>
      </c>
      <c r="F55" s="159" t="s">
        <v>22</v>
      </c>
      <c r="G55" s="17" t="s">
        <v>23</v>
      </c>
    </row>
    <row r="56" spans="1:7" s="44" customFormat="1" ht="19.5" customHeight="1" hidden="1">
      <c r="A56" s="42"/>
      <c r="B56" s="435"/>
      <c r="C56" s="440"/>
      <c r="D56" s="436"/>
      <c r="E56" s="42"/>
      <c r="F56" s="42"/>
      <c r="G56" s="137">
        <f>E56*F56</f>
        <v>0</v>
      </c>
    </row>
    <row r="57" spans="1:7" s="44" customFormat="1" ht="18.75" hidden="1">
      <c r="A57" s="180"/>
      <c r="B57" s="441" t="s">
        <v>25</v>
      </c>
      <c r="C57" s="442"/>
      <c r="D57" s="443"/>
      <c r="E57" s="181"/>
      <c r="F57" s="181"/>
      <c r="G57" s="181">
        <f>G56</f>
        <v>0</v>
      </c>
    </row>
    <row r="58" spans="1:7" s="44" customFormat="1" ht="125.25" customHeight="1">
      <c r="A58" s="414" t="s">
        <v>175</v>
      </c>
      <c r="B58" s="414"/>
      <c r="C58" s="414"/>
      <c r="D58" s="414"/>
      <c r="E58" s="414"/>
      <c r="F58" s="414"/>
      <c r="G58" s="414"/>
    </row>
    <row r="59" spans="1:7" s="44" customFormat="1" ht="31.5">
      <c r="A59" s="159" t="s">
        <v>18</v>
      </c>
      <c r="B59" s="447" t="s">
        <v>19</v>
      </c>
      <c r="C59" s="448"/>
      <c r="D59" s="449"/>
      <c r="E59" s="159" t="s">
        <v>21</v>
      </c>
      <c r="F59" s="159" t="s">
        <v>22</v>
      </c>
      <c r="G59" s="17" t="s">
        <v>23</v>
      </c>
    </row>
    <row r="60" spans="1:7" s="44" customFormat="1" ht="30" customHeight="1">
      <c r="A60" s="42">
        <v>1</v>
      </c>
      <c r="B60" s="435" t="s">
        <v>335</v>
      </c>
      <c r="C60" s="440"/>
      <c r="D60" s="436"/>
      <c r="E60" s="42">
        <v>3</v>
      </c>
      <c r="F60" s="42">
        <v>450</v>
      </c>
      <c r="G60" s="137">
        <f>E60*F60</f>
        <v>1350</v>
      </c>
    </row>
    <row r="61" spans="1:7" s="44" customFormat="1" ht="18.75">
      <c r="A61" s="180"/>
      <c r="B61" s="441" t="s">
        <v>25</v>
      </c>
      <c r="C61" s="442"/>
      <c r="D61" s="443"/>
      <c r="E61" s="180"/>
      <c r="F61" s="180"/>
      <c r="G61" s="181">
        <f>G60</f>
        <v>1350</v>
      </c>
    </row>
    <row r="62" spans="1:7" s="44" customFormat="1" ht="39" customHeight="1" hidden="1">
      <c r="A62" s="440" t="s">
        <v>176</v>
      </c>
      <c r="B62" s="440"/>
      <c r="C62" s="440"/>
      <c r="D62" s="440"/>
      <c r="E62" s="440"/>
      <c r="F62" s="440"/>
      <c r="G62" s="440"/>
    </row>
    <row r="63" spans="1:7" s="44" customFormat="1" ht="32.25" hidden="1">
      <c r="A63" s="42" t="s">
        <v>18</v>
      </c>
      <c r="B63" s="444" t="s">
        <v>19</v>
      </c>
      <c r="C63" s="445"/>
      <c r="D63" s="446"/>
      <c r="E63" s="42" t="s">
        <v>21</v>
      </c>
      <c r="F63" s="42" t="s">
        <v>22</v>
      </c>
      <c r="G63" s="42" t="s">
        <v>23</v>
      </c>
    </row>
    <row r="64" spans="1:7" s="44" customFormat="1" ht="19.5" customHeight="1" hidden="1">
      <c r="A64" s="145"/>
      <c r="B64" s="435"/>
      <c r="C64" s="440"/>
      <c r="D64" s="436"/>
      <c r="E64" s="42"/>
      <c r="F64" s="42"/>
      <c r="G64" s="162">
        <f>E64*F64</f>
        <v>0</v>
      </c>
    </row>
    <row r="65" spans="1:7" s="44" customFormat="1" ht="19.5" customHeight="1" hidden="1">
      <c r="A65" s="145"/>
      <c r="B65" s="435"/>
      <c r="C65" s="440"/>
      <c r="D65" s="436"/>
      <c r="E65" s="42"/>
      <c r="F65" s="42"/>
      <c r="G65" s="162">
        <f>E65*F65</f>
        <v>0</v>
      </c>
    </row>
    <row r="66" spans="1:7" s="44" customFormat="1" ht="18.75" hidden="1">
      <c r="A66" s="180"/>
      <c r="B66" s="441" t="s">
        <v>25</v>
      </c>
      <c r="C66" s="442"/>
      <c r="D66" s="443"/>
      <c r="E66" s="180"/>
      <c r="F66" s="180"/>
      <c r="G66" s="181">
        <f>G64+G65</f>
        <v>0</v>
      </c>
    </row>
    <row r="67" spans="1:5" s="44" customFormat="1" ht="49.5" customHeight="1">
      <c r="A67" s="438" t="s">
        <v>177</v>
      </c>
      <c r="B67" s="438"/>
      <c r="C67" s="438"/>
      <c r="D67" s="438"/>
      <c r="E67" s="438"/>
    </row>
    <row r="68" spans="1:7" s="44" customFormat="1" ht="31.5">
      <c r="A68" s="159" t="s">
        <v>18</v>
      </c>
      <c r="B68" s="447" t="s">
        <v>19</v>
      </c>
      <c r="C68" s="448"/>
      <c r="D68" s="449"/>
      <c r="E68" s="159" t="s">
        <v>21</v>
      </c>
      <c r="F68" s="159" t="s">
        <v>22</v>
      </c>
      <c r="G68" s="17" t="s">
        <v>23</v>
      </c>
    </row>
    <row r="69" spans="1:7" s="44" customFormat="1" ht="18.75">
      <c r="A69" s="42">
        <v>1</v>
      </c>
      <c r="B69" s="435" t="s">
        <v>336</v>
      </c>
      <c r="C69" s="440"/>
      <c r="D69" s="436"/>
      <c r="E69" s="42">
        <v>12</v>
      </c>
      <c r="F69" s="42">
        <v>175</v>
      </c>
      <c r="G69" s="137">
        <f>E69*F69</f>
        <v>2100</v>
      </c>
    </row>
    <row r="70" spans="1:7" s="44" customFormat="1" ht="18.75">
      <c r="A70" s="180"/>
      <c r="B70" s="441" t="s">
        <v>25</v>
      </c>
      <c r="C70" s="442"/>
      <c r="D70" s="443"/>
      <c r="E70" s="180"/>
      <c r="F70" s="180"/>
      <c r="G70" s="181">
        <f>G69</f>
        <v>2100</v>
      </c>
    </row>
    <row r="71" spans="1:7" s="44" customFormat="1" ht="77.25" customHeight="1">
      <c r="A71" s="440" t="s">
        <v>178</v>
      </c>
      <c r="B71" s="440"/>
      <c r="C71" s="440"/>
      <c r="D71" s="440"/>
      <c r="E71" s="440"/>
      <c r="F71" s="440"/>
      <c r="G71" s="440"/>
    </row>
    <row r="72" spans="1:7" s="44" customFormat="1" ht="31.5">
      <c r="A72" s="159" t="s">
        <v>18</v>
      </c>
      <c r="B72" s="447" t="s">
        <v>19</v>
      </c>
      <c r="C72" s="448"/>
      <c r="D72" s="449"/>
      <c r="E72" s="159" t="s">
        <v>21</v>
      </c>
      <c r="F72" s="159" t="s">
        <v>22</v>
      </c>
      <c r="G72" s="17" t="s">
        <v>23</v>
      </c>
    </row>
    <row r="73" spans="1:7" s="44" customFormat="1" ht="18.75" customHeight="1">
      <c r="A73" s="42">
        <v>1</v>
      </c>
      <c r="B73" s="435" t="s">
        <v>337</v>
      </c>
      <c r="C73" s="440"/>
      <c r="D73" s="436"/>
      <c r="E73" s="42">
        <v>16</v>
      </c>
      <c r="F73" s="42">
        <v>100</v>
      </c>
      <c r="G73" s="137">
        <f>E73*F73</f>
        <v>1600</v>
      </c>
    </row>
    <row r="74" spans="1:7" s="44" customFormat="1" ht="18.75" customHeight="1">
      <c r="A74" s="42">
        <v>2</v>
      </c>
      <c r="B74" s="435" t="s">
        <v>338</v>
      </c>
      <c r="C74" s="440"/>
      <c r="D74" s="436"/>
      <c r="E74" s="42">
        <v>4</v>
      </c>
      <c r="F74" s="42">
        <v>650</v>
      </c>
      <c r="G74" s="137">
        <f>E74*F74</f>
        <v>2600</v>
      </c>
    </row>
    <row r="75" spans="1:7" s="44" customFormat="1" ht="18.75" customHeight="1">
      <c r="A75" s="42">
        <v>3</v>
      </c>
      <c r="B75" s="435" t="s">
        <v>340</v>
      </c>
      <c r="C75" s="440"/>
      <c r="D75" s="436"/>
      <c r="E75" s="42">
        <v>8</v>
      </c>
      <c r="F75" s="42">
        <v>960</v>
      </c>
      <c r="G75" s="137">
        <f>E75*F75</f>
        <v>7680</v>
      </c>
    </row>
    <row r="76" spans="1:7" s="44" customFormat="1" ht="18.75">
      <c r="A76" s="42">
        <v>4</v>
      </c>
      <c r="B76" s="294" t="s">
        <v>339</v>
      </c>
      <c r="C76" s="296"/>
      <c r="D76" s="295"/>
      <c r="E76" s="42">
        <v>11</v>
      </c>
      <c r="F76" s="42">
        <v>80</v>
      </c>
      <c r="G76" s="137">
        <f>E76*F76</f>
        <v>880</v>
      </c>
    </row>
    <row r="77" spans="1:7" s="44" customFormat="1" ht="18.75">
      <c r="A77" s="180"/>
      <c r="B77" s="441" t="s">
        <v>25</v>
      </c>
      <c r="C77" s="442"/>
      <c r="D77" s="443"/>
      <c r="E77" s="180"/>
      <c r="F77" s="180"/>
      <c r="G77" s="181">
        <f>SUM(G73:G76)</f>
        <v>12760</v>
      </c>
    </row>
    <row r="78" spans="1:5" ht="18.75" hidden="1">
      <c r="A78" s="457" t="s">
        <v>179</v>
      </c>
      <c r="B78" s="457"/>
      <c r="C78" s="457"/>
      <c r="D78" s="457"/>
      <c r="E78" s="457"/>
    </row>
    <row r="79" spans="1:7" ht="31.5" hidden="1">
      <c r="A79" s="31" t="s">
        <v>18</v>
      </c>
      <c r="B79" s="450" t="s">
        <v>19</v>
      </c>
      <c r="C79" s="451"/>
      <c r="D79" s="452"/>
      <c r="E79" s="31" t="s">
        <v>21</v>
      </c>
      <c r="F79" s="31" t="s">
        <v>22</v>
      </c>
      <c r="G79" s="21" t="s">
        <v>23</v>
      </c>
    </row>
    <row r="80" spans="1:7" ht="18.75" hidden="1">
      <c r="A80" s="31"/>
      <c r="B80" s="477"/>
      <c r="C80" s="478"/>
      <c r="D80" s="479"/>
      <c r="E80" s="31"/>
      <c r="F80" s="75"/>
      <c r="G80" s="76">
        <f>E80*F80</f>
        <v>0</v>
      </c>
    </row>
    <row r="81" spans="1:7" ht="18.75" hidden="1">
      <c r="A81" s="74"/>
      <c r="B81" s="477"/>
      <c r="C81" s="478"/>
      <c r="D81" s="479"/>
      <c r="E81" s="70"/>
      <c r="F81" s="77"/>
      <c r="G81" s="78">
        <f>E81*F81</f>
        <v>0</v>
      </c>
    </row>
    <row r="82" spans="1:7" ht="18.75" hidden="1">
      <c r="A82" s="197"/>
      <c r="B82" s="441" t="s">
        <v>25</v>
      </c>
      <c r="C82" s="442"/>
      <c r="D82" s="443"/>
      <c r="E82" s="180"/>
      <c r="F82" s="180"/>
      <c r="G82" s="194">
        <f>G80+G81</f>
        <v>0</v>
      </c>
    </row>
    <row r="83" spans="1:14" ht="50.25" customHeight="1">
      <c r="A83" s="453" t="s">
        <v>180</v>
      </c>
      <c r="B83" s="453"/>
      <c r="C83" s="453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</row>
    <row r="84" spans="1:14" ht="30" customHeight="1">
      <c r="A84" s="486" t="s">
        <v>18</v>
      </c>
      <c r="B84" s="482" t="str">
        <f>B29</f>
        <v>Назва заходу</v>
      </c>
      <c r="C84" s="483"/>
      <c r="D84" s="482" t="s">
        <v>50</v>
      </c>
      <c r="E84" s="488"/>
      <c r="F84" s="488"/>
      <c r="G84" s="483"/>
      <c r="H84" s="481" t="s">
        <v>51</v>
      </c>
      <c r="I84" s="481"/>
      <c r="J84" s="481"/>
      <c r="K84" s="450" t="s">
        <v>52</v>
      </c>
      <c r="L84" s="451"/>
      <c r="M84" s="452"/>
      <c r="N84" s="481" t="s">
        <v>53</v>
      </c>
    </row>
    <row r="85" spans="1:14" ht="47.25">
      <c r="A85" s="487"/>
      <c r="B85" s="484"/>
      <c r="C85" s="485"/>
      <c r="D85" s="79" t="s">
        <v>54</v>
      </c>
      <c r="E85" s="31" t="s">
        <v>100</v>
      </c>
      <c r="F85" s="31" t="s">
        <v>55</v>
      </c>
      <c r="G85" s="31" t="s">
        <v>23</v>
      </c>
      <c r="H85" s="31" t="s">
        <v>101</v>
      </c>
      <c r="I85" s="31" t="s">
        <v>55</v>
      </c>
      <c r="J85" s="31" t="s">
        <v>23</v>
      </c>
      <c r="K85" s="31" t="s">
        <v>102</v>
      </c>
      <c r="L85" s="31" t="s">
        <v>22</v>
      </c>
      <c r="M85" s="31" t="s">
        <v>23</v>
      </c>
      <c r="N85" s="481"/>
    </row>
    <row r="86" spans="1:14" ht="19.5" thickBot="1">
      <c r="A86" s="163">
        <v>1</v>
      </c>
      <c r="B86" s="489" t="s">
        <v>267</v>
      </c>
      <c r="C86" s="490"/>
      <c r="D86" s="212"/>
      <c r="E86" s="164"/>
      <c r="F86" s="164"/>
      <c r="G86" s="42"/>
      <c r="H86" s="164"/>
      <c r="I86" s="164"/>
      <c r="J86" s="164"/>
      <c r="K86" s="164">
        <v>20</v>
      </c>
      <c r="L86" s="164">
        <v>500</v>
      </c>
      <c r="M86" s="164">
        <f>K86*L86</f>
        <v>10000</v>
      </c>
      <c r="N86" s="137">
        <f>G86+J86+M86</f>
        <v>10000</v>
      </c>
    </row>
    <row r="87" spans="1:14" ht="31.5" customHeight="1" hidden="1">
      <c r="A87" s="145"/>
      <c r="B87" s="435"/>
      <c r="C87" s="436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137"/>
    </row>
    <row r="88" spans="1:14" ht="18.75" hidden="1">
      <c r="A88" s="145"/>
      <c r="B88" s="435"/>
      <c r="C88" s="436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137"/>
    </row>
    <row r="89" spans="1:14" ht="18.75" hidden="1">
      <c r="A89" s="146"/>
      <c r="B89" s="435"/>
      <c r="C89" s="436"/>
      <c r="D89" s="55"/>
      <c r="E89" s="55"/>
      <c r="F89" s="55"/>
      <c r="G89" s="42"/>
      <c r="H89" s="55"/>
      <c r="I89" s="55"/>
      <c r="J89" s="42"/>
      <c r="K89" s="55"/>
      <c r="L89" s="55"/>
      <c r="M89" s="55"/>
      <c r="N89" s="137"/>
    </row>
    <row r="90" spans="1:14" ht="30" customHeight="1" hidden="1">
      <c r="A90" s="146"/>
      <c r="B90" s="435"/>
      <c r="C90" s="436"/>
      <c r="D90" s="55"/>
      <c r="E90" s="55"/>
      <c r="F90" s="55"/>
      <c r="G90" s="42"/>
      <c r="H90" s="55"/>
      <c r="I90" s="55"/>
      <c r="J90" s="42"/>
      <c r="K90" s="55"/>
      <c r="L90" s="55"/>
      <c r="M90" s="55"/>
      <c r="N90" s="137"/>
    </row>
    <row r="91" spans="1:14" ht="30" customHeight="1" hidden="1">
      <c r="A91" s="146"/>
      <c r="B91" s="435"/>
      <c r="C91" s="436"/>
      <c r="D91" s="55"/>
      <c r="E91" s="55"/>
      <c r="F91" s="55"/>
      <c r="G91" s="42"/>
      <c r="H91" s="55"/>
      <c r="I91" s="55"/>
      <c r="J91" s="42"/>
      <c r="K91" s="55"/>
      <c r="L91" s="55"/>
      <c r="M91" s="55"/>
      <c r="N91" s="137"/>
    </row>
    <row r="92" spans="1:14" ht="46.5" customHeight="1" hidden="1">
      <c r="A92" s="146"/>
      <c r="B92" s="435"/>
      <c r="C92" s="436"/>
      <c r="D92" s="55"/>
      <c r="E92" s="55"/>
      <c r="F92" s="55"/>
      <c r="G92" s="42"/>
      <c r="H92" s="55"/>
      <c r="I92" s="55"/>
      <c r="J92" s="42"/>
      <c r="K92" s="55"/>
      <c r="L92" s="55"/>
      <c r="M92" s="55"/>
      <c r="N92" s="137"/>
    </row>
    <row r="93" spans="1:14" ht="62.25" customHeight="1" hidden="1">
      <c r="A93" s="146"/>
      <c r="B93" s="435"/>
      <c r="C93" s="436"/>
      <c r="D93" s="55"/>
      <c r="E93" s="55"/>
      <c r="F93" s="55"/>
      <c r="G93" s="42"/>
      <c r="H93" s="55"/>
      <c r="I93" s="55"/>
      <c r="J93" s="42"/>
      <c r="K93" s="55"/>
      <c r="L93" s="55"/>
      <c r="M93" s="55"/>
      <c r="N93" s="137"/>
    </row>
    <row r="94" spans="1:14" ht="50.25" customHeight="1" hidden="1">
      <c r="A94" s="146"/>
      <c r="B94" s="435"/>
      <c r="C94" s="436"/>
      <c r="D94" s="55"/>
      <c r="E94" s="55"/>
      <c r="F94" s="55"/>
      <c r="G94" s="42"/>
      <c r="H94" s="55"/>
      <c r="I94" s="55"/>
      <c r="J94" s="42"/>
      <c r="K94" s="55"/>
      <c r="L94" s="55"/>
      <c r="M94" s="165"/>
      <c r="N94" s="137"/>
    </row>
    <row r="95" spans="1:14" ht="24" customHeight="1" hidden="1">
      <c r="A95" s="146"/>
      <c r="B95" s="507" t="s">
        <v>99</v>
      </c>
      <c r="C95" s="508"/>
      <c r="D95" s="55"/>
      <c r="E95" s="55"/>
      <c r="F95" s="55"/>
      <c r="G95" s="139"/>
      <c r="H95" s="166"/>
      <c r="I95" s="166"/>
      <c r="J95" s="139"/>
      <c r="K95" s="166"/>
      <c r="L95" s="55"/>
      <c r="M95" s="165"/>
      <c r="N95" s="140"/>
    </row>
    <row r="96" spans="1:14" ht="36.75" customHeight="1" hidden="1">
      <c r="A96" s="146"/>
      <c r="B96" s="505"/>
      <c r="C96" s="506"/>
      <c r="D96" s="55"/>
      <c r="E96" s="55"/>
      <c r="F96" s="55"/>
      <c r="G96" s="55"/>
      <c r="H96" s="55"/>
      <c r="I96" s="55"/>
      <c r="J96" s="55"/>
      <c r="K96" s="55"/>
      <c r="L96" s="55"/>
      <c r="M96" s="165"/>
      <c r="N96" s="138"/>
    </row>
    <row r="97" spans="1:15" ht="36.75" customHeight="1" hidden="1">
      <c r="A97" s="145"/>
      <c r="B97" s="435"/>
      <c r="C97" s="436"/>
      <c r="D97" s="42"/>
      <c r="E97" s="42"/>
      <c r="F97" s="55"/>
      <c r="G97" s="42"/>
      <c r="H97" s="42"/>
      <c r="I97" s="42"/>
      <c r="J97" s="42"/>
      <c r="K97" s="42"/>
      <c r="L97" s="42"/>
      <c r="M97" s="42"/>
      <c r="N97" s="138"/>
      <c r="O97" s="83"/>
    </row>
    <row r="98" spans="1:15" ht="51.75" customHeight="1" hidden="1">
      <c r="A98" s="146"/>
      <c r="B98" s="435"/>
      <c r="C98" s="436"/>
      <c r="D98" s="55"/>
      <c r="E98" s="55"/>
      <c r="F98" s="42"/>
      <c r="G98" s="42"/>
      <c r="H98" s="55"/>
      <c r="I98" s="55"/>
      <c r="J98" s="42"/>
      <c r="K98" s="55"/>
      <c r="L98" s="55"/>
      <c r="M98" s="165"/>
      <c r="N98" s="137"/>
      <c r="O98" s="83"/>
    </row>
    <row r="99" spans="1:15" ht="19.5" customHeight="1" hidden="1">
      <c r="A99" s="146"/>
      <c r="B99" s="210"/>
      <c r="C99" s="213"/>
      <c r="D99" s="55"/>
      <c r="E99" s="55"/>
      <c r="F99" s="42"/>
      <c r="G99" s="42"/>
      <c r="H99" s="55"/>
      <c r="I99" s="55"/>
      <c r="J99" s="42"/>
      <c r="K99" s="55"/>
      <c r="L99" s="55"/>
      <c r="M99" s="165"/>
      <c r="N99" s="137"/>
      <c r="O99" s="83"/>
    </row>
    <row r="100" spans="1:14" ht="18.75" customHeight="1" hidden="1">
      <c r="A100" s="146"/>
      <c r="B100" s="208"/>
      <c r="C100" s="209"/>
      <c r="D100" s="55"/>
      <c r="E100" s="55"/>
      <c r="F100" s="42"/>
      <c r="G100" s="42"/>
      <c r="H100" s="55"/>
      <c r="I100" s="55"/>
      <c r="J100" s="42"/>
      <c r="K100" s="55"/>
      <c r="L100" s="55"/>
      <c r="M100" s="165"/>
      <c r="N100" s="137"/>
    </row>
    <row r="101" spans="1:14" ht="24" customHeight="1" hidden="1">
      <c r="A101" s="146"/>
      <c r="B101" s="473"/>
      <c r="C101" s="474"/>
      <c r="D101" s="55"/>
      <c r="E101" s="55"/>
      <c r="F101" s="55"/>
      <c r="G101" s="139"/>
      <c r="H101" s="55"/>
      <c r="I101" s="55"/>
      <c r="J101" s="139"/>
      <c r="K101" s="55"/>
      <c r="L101" s="55"/>
      <c r="M101" s="165"/>
      <c r="N101" s="140"/>
    </row>
    <row r="102" spans="1:14" ht="63.75" customHeight="1" hidden="1">
      <c r="A102" s="145"/>
      <c r="B102" s="475"/>
      <c r="C102" s="475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137"/>
    </row>
    <row r="103" spans="1:14" ht="27" customHeight="1" hidden="1" thickBot="1">
      <c r="A103" s="147"/>
      <c r="B103" s="167" t="s">
        <v>163</v>
      </c>
      <c r="C103" s="168"/>
      <c r="D103" s="148"/>
      <c r="E103" s="148"/>
      <c r="F103" s="148"/>
      <c r="G103" s="176"/>
      <c r="H103" s="148"/>
      <c r="I103" s="148"/>
      <c r="J103" s="176"/>
      <c r="K103" s="148"/>
      <c r="L103" s="148"/>
      <c r="M103" s="148"/>
      <c r="N103" s="140"/>
    </row>
    <row r="104" spans="1:15" ht="20.25" thickBot="1">
      <c r="A104" s="198"/>
      <c r="B104" s="471" t="s">
        <v>88</v>
      </c>
      <c r="C104" s="472"/>
      <c r="D104" s="199"/>
      <c r="E104" s="199"/>
      <c r="F104" s="199"/>
      <c r="G104" s="200">
        <f>G95+G101+G103</f>
        <v>0</v>
      </c>
      <c r="H104" s="201"/>
      <c r="I104" s="201"/>
      <c r="J104" s="200">
        <f>J95+J101+J103</f>
        <v>0</v>
      </c>
      <c r="K104" s="201"/>
      <c r="L104" s="201"/>
      <c r="M104" s="201"/>
      <c r="N104" s="202">
        <f>SUM(N86:N103)</f>
        <v>10000</v>
      </c>
      <c r="O104" s="177"/>
    </row>
    <row r="105" spans="1:14" ht="48.75" customHeight="1">
      <c r="A105" s="470" t="s">
        <v>181</v>
      </c>
      <c r="B105" s="470"/>
      <c r="C105" s="470"/>
      <c r="D105" s="470"/>
      <c r="E105" s="470"/>
      <c r="F105" s="470"/>
      <c r="G105" s="470"/>
      <c r="H105" s="44"/>
      <c r="I105" s="44"/>
      <c r="J105" s="44"/>
      <c r="K105" s="44"/>
      <c r="L105" s="44"/>
      <c r="M105" s="44"/>
      <c r="N105" s="161"/>
    </row>
    <row r="106" spans="1:14" ht="31.5">
      <c r="A106" s="159" t="s">
        <v>18</v>
      </c>
      <c r="B106" s="447" t="s">
        <v>19</v>
      </c>
      <c r="C106" s="448"/>
      <c r="D106" s="449"/>
      <c r="E106" s="159" t="s">
        <v>21</v>
      </c>
      <c r="F106" s="159" t="s">
        <v>22</v>
      </c>
      <c r="G106" s="17" t="s">
        <v>23</v>
      </c>
      <c r="H106" s="44"/>
      <c r="I106" s="44"/>
      <c r="J106" s="44"/>
      <c r="K106" s="44"/>
      <c r="L106" s="44"/>
      <c r="M106" s="44"/>
      <c r="N106" s="44"/>
    </row>
    <row r="107" spans="1:14" ht="18.75">
      <c r="A107" s="159">
        <v>1</v>
      </c>
      <c r="B107" s="489" t="s">
        <v>341</v>
      </c>
      <c r="C107" s="495"/>
      <c r="D107" s="490"/>
      <c r="E107" s="159">
        <v>12</v>
      </c>
      <c r="F107" s="159">
        <v>480</v>
      </c>
      <c r="G107" s="17">
        <f>E107*F107</f>
        <v>5760</v>
      </c>
      <c r="H107" s="44"/>
      <c r="I107" s="44"/>
      <c r="J107" s="44"/>
      <c r="K107" s="44"/>
      <c r="L107" s="44"/>
      <c r="M107" s="44"/>
      <c r="N107" s="44"/>
    </row>
    <row r="108" spans="1:14" ht="18.75">
      <c r="A108" s="180"/>
      <c r="B108" s="467" t="s">
        <v>25</v>
      </c>
      <c r="C108" s="468"/>
      <c r="D108" s="469"/>
      <c r="E108" s="180"/>
      <c r="F108" s="180"/>
      <c r="G108" s="181">
        <f>G107</f>
        <v>5760</v>
      </c>
      <c r="H108" s="44"/>
      <c r="I108" s="44"/>
      <c r="J108" s="44"/>
      <c r="K108" s="44"/>
      <c r="L108" s="44"/>
      <c r="M108" s="44"/>
      <c r="N108" s="44"/>
    </row>
    <row r="109" spans="1:14" ht="58.5" customHeight="1" hidden="1">
      <c r="A109" s="494" t="s">
        <v>182</v>
      </c>
      <c r="B109" s="494"/>
      <c r="C109" s="494"/>
      <c r="D109" s="494"/>
      <c r="E109" s="494"/>
      <c r="F109" s="494"/>
      <c r="G109" s="494"/>
      <c r="H109" s="44"/>
      <c r="I109" s="44"/>
      <c r="J109" s="44"/>
      <c r="K109" s="44"/>
      <c r="L109" s="44"/>
      <c r="M109" s="44"/>
      <c r="N109" s="44"/>
    </row>
    <row r="110" spans="1:14" ht="31.5" hidden="1">
      <c r="A110" s="159" t="s">
        <v>18</v>
      </c>
      <c r="B110" s="447" t="s">
        <v>19</v>
      </c>
      <c r="C110" s="448"/>
      <c r="D110" s="449"/>
      <c r="E110" s="159" t="s">
        <v>21</v>
      </c>
      <c r="F110" s="159" t="s">
        <v>22</v>
      </c>
      <c r="G110" s="17" t="s">
        <v>23</v>
      </c>
      <c r="H110" s="44"/>
      <c r="I110" s="44"/>
      <c r="J110" s="44"/>
      <c r="K110" s="44"/>
      <c r="L110" s="44"/>
      <c r="M110" s="44"/>
      <c r="N110" s="44"/>
    </row>
    <row r="111" spans="1:14" ht="18.75" hidden="1">
      <c r="A111" s="159"/>
      <c r="B111" s="190"/>
      <c r="C111" s="191"/>
      <c r="D111" s="192"/>
      <c r="E111" s="159"/>
      <c r="F111" s="159"/>
      <c r="G111" s="17"/>
      <c r="H111" s="44"/>
      <c r="I111" s="44"/>
      <c r="J111" s="44"/>
      <c r="K111" s="44"/>
      <c r="L111" s="44"/>
      <c r="M111" s="44"/>
      <c r="N111" s="44"/>
    </row>
    <row r="112" spans="1:14" ht="18.75" hidden="1">
      <c r="A112" s="42"/>
      <c r="B112" s="435"/>
      <c r="C112" s="440"/>
      <c r="D112" s="436"/>
      <c r="E112" s="42"/>
      <c r="F112" s="42"/>
      <c r="G112" s="42">
        <f>E112*F112</f>
        <v>0</v>
      </c>
      <c r="H112" s="44"/>
      <c r="I112" s="44"/>
      <c r="J112" s="44"/>
      <c r="K112" s="44"/>
      <c r="L112" s="44"/>
      <c r="M112" s="44"/>
      <c r="N112" s="44"/>
    </row>
    <row r="113" spans="1:14" ht="18.75" hidden="1">
      <c r="A113" s="164"/>
      <c r="B113" s="489"/>
      <c r="C113" s="495"/>
      <c r="D113" s="490"/>
      <c r="E113" s="42"/>
      <c r="F113" s="42"/>
      <c r="G113" s="42">
        <f>E113*F113</f>
        <v>0</v>
      </c>
      <c r="H113" s="44"/>
      <c r="I113" s="44"/>
      <c r="J113" s="44"/>
      <c r="K113" s="44"/>
      <c r="L113" s="44"/>
      <c r="M113" s="44"/>
      <c r="N113" s="44"/>
    </row>
    <row r="114" spans="1:14" ht="18.75" hidden="1">
      <c r="A114" s="180"/>
      <c r="B114" s="467" t="s">
        <v>25</v>
      </c>
      <c r="C114" s="468"/>
      <c r="D114" s="469"/>
      <c r="E114" s="180"/>
      <c r="F114" s="180"/>
      <c r="G114" s="181">
        <f>G111+G112+G113</f>
        <v>0</v>
      </c>
      <c r="H114" s="44"/>
      <c r="I114" s="44"/>
      <c r="J114" s="44"/>
      <c r="K114" s="44"/>
      <c r="L114" s="44"/>
      <c r="M114" s="44"/>
      <c r="N114" s="44"/>
    </row>
    <row r="115" spans="1:14" ht="18.75" hidden="1">
      <c r="A115" s="72"/>
      <c r="B115" s="337"/>
      <c r="C115" s="337"/>
      <c r="D115" s="337"/>
      <c r="E115" s="72"/>
      <c r="F115" s="72"/>
      <c r="G115" s="87"/>
      <c r="H115" s="44"/>
      <c r="I115" s="44"/>
      <c r="J115" s="44"/>
      <c r="K115" s="44"/>
      <c r="L115" s="44"/>
      <c r="M115" s="44"/>
      <c r="N115" s="44"/>
    </row>
    <row r="116" spans="1:14" ht="18.75">
      <c r="A116" s="512" t="s">
        <v>353</v>
      </c>
      <c r="B116" s="512"/>
      <c r="C116" s="512"/>
      <c r="D116" s="512"/>
      <c r="E116" s="512"/>
      <c r="F116" s="512"/>
      <c r="G116" s="512"/>
      <c r="I116" s="44"/>
      <c r="J116" s="44"/>
      <c r="K116" s="44"/>
      <c r="L116" s="44"/>
      <c r="M116" s="44"/>
      <c r="N116" s="44"/>
    </row>
    <row r="117" spans="1:14" ht="18.75">
      <c r="A117" s="481" t="s">
        <v>18</v>
      </c>
      <c r="B117" s="481" t="s">
        <v>91</v>
      </c>
      <c r="C117" s="481"/>
      <c r="D117" s="481" t="s">
        <v>354</v>
      </c>
      <c r="E117" s="481"/>
      <c r="F117" s="481"/>
      <c r="G117" s="513" t="s">
        <v>355</v>
      </c>
      <c r="H117" s="513"/>
      <c r="I117" s="513"/>
      <c r="J117" s="514" t="s">
        <v>356</v>
      </c>
      <c r="K117" s="516" t="s">
        <v>357</v>
      </c>
      <c r="L117" s="44"/>
      <c r="M117" s="44"/>
      <c r="N117" s="44"/>
    </row>
    <row r="118" spans="1:14" ht="18.75">
      <c r="A118" s="481"/>
      <c r="B118" s="481"/>
      <c r="C118" s="481"/>
      <c r="D118" s="74" t="s">
        <v>358</v>
      </c>
      <c r="E118" s="67" t="s">
        <v>359</v>
      </c>
      <c r="F118" s="67" t="s">
        <v>23</v>
      </c>
      <c r="G118" s="69" t="s">
        <v>360</v>
      </c>
      <c r="H118" s="338" t="s">
        <v>359</v>
      </c>
      <c r="I118" s="339" t="s">
        <v>23</v>
      </c>
      <c r="J118" s="515"/>
      <c r="K118" s="517"/>
      <c r="L118" s="44"/>
      <c r="M118" s="44"/>
      <c r="N118" s="44"/>
    </row>
    <row r="119" spans="1:14" ht="53.25" customHeight="1">
      <c r="A119" s="340">
        <v>1</v>
      </c>
      <c r="B119" s="518" t="s">
        <v>258</v>
      </c>
      <c r="C119" s="518"/>
      <c r="D119" s="341"/>
      <c r="E119" s="340"/>
      <c r="F119" s="340"/>
      <c r="G119" s="342"/>
      <c r="H119" s="338"/>
      <c r="I119" s="339"/>
      <c r="J119" s="339">
        <v>10000</v>
      </c>
      <c r="K119" s="339">
        <v>10000</v>
      </c>
      <c r="L119" s="44"/>
      <c r="M119" s="44"/>
      <c r="N119" s="44"/>
    </row>
    <row r="120" spans="1:14" ht="38.25" customHeight="1">
      <c r="A120" s="340">
        <v>2</v>
      </c>
      <c r="B120" s="519" t="s">
        <v>265</v>
      </c>
      <c r="C120" s="519"/>
      <c r="D120" s="341"/>
      <c r="E120" s="340"/>
      <c r="F120" s="340"/>
      <c r="G120" s="343"/>
      <c r="H120" s="338"/>
      <c r="I120" s="339"/>
      <c r="J120" s="339">
        <v>10000</v>
      </c>
      <c r="K120" s="339">
        <v>10000</v>
      </c>
      <c r="L120" s="44"/>
      <c r="M120" s="44"/>
      <c r="N120" s="44"/>
    </row>
    <row r="121" spans="1:14" ht="36.75" customHeight="1">
      <c r="A121" s="340">
        <v>3</v>
      </c>
      <c r="B121" s="518" t="s">
        <v>267</v>
      </c>
      <c r="C121" s="518"/>
      <c r="D121" s="341">
        <v>1</v>
      </c>
      <c r="E121" s="340">
        <v>10000</v>
      </c>
      <c r="F121" s="340">
        <f>D121*E121</f>
        <v>10000</v>
      </c>
      <c r="G121" s="342">
        <v>3</v>
      </c>
      <c r="H121" s="338">
        <v>13000</v>
      </c>
      <c r="I121" s="339">
        <f>G121*H121</f>
        <v>39000</v>
      </c>
      <c r="J121" s="339">
        <v>21000</v>
      </c>
      <c r="K121" s="339">
        <f>F121+I121+J121</f>
        <v>70000</v>
      </c>
      <c r="L121" s="44"/>
      <c r="M121" s="44"/>
      <c r="N121" s="44"/>
    </row>
    <row r="122" spans="1:14" ht="49.5" customHeight="1">
      <c r="A122" s="340">
        <v>4</v>
      </c>
      <c r="B122" s="510" t="s">
        <v>256</v>
      </c>
      <c r="C122" s="511"/>
      <c r="D122" s="341"/>
      <c r="E122" s="340"/>
      <c r="F122" s="340"/>
      <c r="G122" s="342"/>
      <c r="H122" s="338"/>
      <c r="I122" s="339"/>
      <c r="J122" s="339">
        <v>6000</v>
      </c>
      <c r="K122" s="339">
        <v>6000</v>
      </c>
      <c r="L122" s="44"/>
      <c r="M122" s="44"/>
      <c r="N122" s="44"/>
    </row>
    <row r="123" spans="1:14" ht="36.75" customHeight="1">
      <c r="A123" s="340">
        <v>5</v>
      </c>
      <c r="B123" s="510" t="s">
        <v>273</v>
      </c>
      <c r="C123" s="511"/>
      <c r="D123" s="341"/>
      <c r="E123" s="340"/>
      <c r="F123" s="340"/>
      <c r="G123" s="342"/>
      <c r="H123" s="338"/>
      <c r="I123" s="339"/>
      <c r="J123" s="339">
        <v>6000</v>
      </c>
      <c r="K123" s="339">
        <v>6000</v>
      </c>
      <c r="L123" s="44"/>
      <c r="M123" s="44"/>
      <c r="N123" s="44"/>
    </row>
    <row r="124" spans="1:14" ht="36" customHeight="1">
      <c r="A124" s="340">
        <v>6</v>
      </c>
      <c r="B124" s="518" t="s">
        <v>271</v>
      </c>
      <c r="C124" s="518"/>
      <c r="D124" s="341"/>
      <c r="E124" s="340"/>
      <c r="F124" s="340"/>
      <c r="G124" s="343"/>
      <c r="H124" s="338"/>
      <c r="I124" s="339"/>
      <c r="J124" s="339">
        <v>6000</v>
      </c>
      <c r="K124" s="339">
        <v>6000</v>
      </c>
      <c r="L124" s="44"/>
      <c r="M124" s="44"/>
      <c r="N124" s="44"/>
    </row>
    <row r="125" spans="1:14" ht="90.75" customHeight="1">
      <c r="A125" s="340">
        <v>7</v>
      </c>
      <c r="B125" s="510" t="s">
        <v>362</v>
      </c>
      <c r="C125" s="511"/>
      <c r="D125" s="341"/>
      <c r="E125" s="340"/>
      <c r="F125" s="340"/>
      <c r="G125" s="343"/>
      <c r="H125" s="338"/>
      <c r="I125" s="339"/>
      <c r="J125" s="339">
        <v>4000</v>
      </c>
      <c r="K125" s="339">
        <v>4000</v>
      </c>
      <c r="L125" s="44"/>
      <c r="M125" s="44"/>
      <c r="N125" s="44"/>
    </row>
    <row r="126" spans="1:14" ht="18.75">
      <c r="A126" s="346"/>
      <c r="B126" s="509" t="s">
        <v>357</v>
      </c>
      <c r="C126" s="509"/>
      <c r="D126" s="347"/>
      <c r="E126" s="346"/>
      <c r="F126" s="346"/>
      <c r="G126" s="348"/>
      <c r="H126" s="349"/>
      <c r="I126" s="349"/>
      <c r="J126" s="349"/>
      <c r="K126" s="349">
        <f>SUM(K119:K125)</f>
        <v>112000</v>
      </c>
      <c r="L126" s="44"/>
      <c r="M126" s="44"/>
      <c r="N126" s="44"/>
    </row>
    <row r="127" spans="1:14" ht="19.5" thickBot="1">
      <c r="A127" s="169"/>
      <c r="B127" s="170"/>
      <c r="C127" s="142"/>
      <c r="D127" s="142"/>
      <c r="E127" s="142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8.75">
      <c r="A128" s="16"/>
      <c r="B128" s="499" t="s">
        <v>46</v>
      </c>
      <c r="C128" s="500"/>
      <c r="D128" s="501"/>
      <c r="E128" s="205"/>
      <c r="F128" s="205"/>
      <c r="G128" s="206">
        <f>E6+G10+G14+E18+G23+E27+G41+E45+G52+G57+G61+G66+G70+G77+N104+G108+G114+K126</f>
        <v>997780</v>
      </c>
      <c r="H128" s="44"/>
      <c r="I128" s="44"/>
      <c r="J128" s="44"/>
      <c r="K128" s="44"/>
      <c r="L128" s="44"/>
      <c r="M128" s="44"/>
      <c r="N128" s="44"/>
    </row>
    <row r="129" spans="1:14" ht="18.75">
      <c r="A129" s="16"/>
      <c r="B129" s="502" t="s">
        <v>112</v>
      </c>
      <c r="C129" s="503"/>
      <c r="D129" s="504"/>
      <c r="E129" s="171"/>
      <c r="F129" s="171"/>
      <c r="G129" s="172"/>
      <c r="H129" s="44"/>
      <c r="I129" s="44"/>
      <c r="J129" s="44"/>
      <c r="K129" s="44"/>
      <c r="L129" s="44"/>
      <c r="M129" s="44"/>
      <c r="N129" s="44"/>
    </row>
    <row r="130" spans="1:14" ht="18.75">
      <c r="A130" s="16"/>
      <c r="B130" s="491" t="s">
        <v>114</v>
      </c>
      <c r="C130" s="492"/>
      <c r="D130" s="492"/>
      <c r="E130" s="492"/>
      <c r="F130" s="493"/>
      <c r="G130" s="173"/>
      <c r="H130" s="44"/>
      <c r="I130" s="44"/>
      <c r="J130" s="44"/>
      <c r="K130" s="44"/>
      <c r="L130" s="44"/>
      <c r="M130" s="44"/>
      <c r="N130" s="44"/>
    </row>
    <row r="131" spans="1:14" ht="19.5" thickBot="1">
      <c r="A131" s="174"/>
      <c r="B131" s="496" t="s">
        <v>47</v>
      </c>
      <c r="C131" s="497"/>
      <c r="D131" s="498"/>
      <c r="E131" s="203"/>
      <c r="F131" s="203"/>
      <c r="G131" s="204">
        <f>ROUND(G128+G129-G130,0)</f>
        <v>997780</v>
      </c>
      <c r="H131" s="44"/>
      <c r="I131" s="175"/>
      <c r="J131" s="44"/>
      <c r="K131" s="44"/>
      <c r="L131" s="44"/>
      <c r="M131" s="44"/>
      <c r="N131" s="44"/>
    </row>
    <row r="132" spans="1:14" ht="18.75">
      <c r="A132" s="16"/>
      <c r="B132" s="16"/>
      <c r="C132" s="16"/>
      <c r="D132" s="16"/>
      <c r="E132" s="16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8.75">
      <c r="A133" s="16"/>
      <c r="B133" s="16"/>
      <c r="C133" s="16"/>
      <c r="D133" s="16"/>
      <c r="E133" s="16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8.75">
      <c r="A134" s="16"/>
      <c r="B134" s="56" t="s">
        <v>35</v>
      </c>
      <c r="C134" s="57"/>
      <c r="D134" s="56"/>
      <c r="E134" s="143" t="s">
        <v>383</v>
      </c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8.75">
      <c r="A135" s="16"/>
      <c r="B135" s="16"/>
      <c r="C135" s="58" t="s">
        <v>36</v>
      </c>
      <c r="D135" s="58"/>
      <c r="E135" s="144" t="s">
        <v>37</v>
      </c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8.75">
      <c r="A136" s="16"/>
      <c r="B136" s="56"/>
      <c r="C136" s="56"/>
      <c r="D136" s="56"/>
      <c r="E136" s="56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8.75">
      <c r="A137" s="16"/>
      <c r="B137" s="56" t="s">
        <v>162</v>
      </c>
      <c r="C137" s="57"/>
      <c r="D137" s="56"/>
      <c r="E137" s="143" t="s">
        <v>384</v>
      </c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8.75">
      <c r="A138" s="16"/>
      <c r="B138" s="16"/>
      <c r="C138" s="58" t="s">
        <v>36</v>
      </c>
      <c r="D138" s="58"/>
      <c r="E138" s="144" t="s">
        <v>37</v>
      </c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6" ht="78" customHeight="1">
      <c r="B139" s="429" t="s">
        <v>184</v>
      </c>
      <c r="C139" s="429"/>
      <c r="D139" s="429"/>
      <c r="E139" s="429"/>
      <c r="F139" s="429"/>
    </row>
  </sheetData>
  <sheetProtection/>
  <mergeCells count="114">
    <mergeCell ref="B125:C125"/>
    <mergeCell ref="J117:J118"/>
    <mergeCell ref="K117:K118"/>
    <mergeCell ref="B119:C119"/>
    <mergeCell ref="B120:C120"/>
    <mergeCell ref="B121:C121"/>
    <mergeCell ref="B124:C124"/>
    <mergeCell ref="B48:D48"/>
    <mergeCell ref="B49:D49"/>
    <mergeCell ref="B50:D50"/>
    <mergeCell ref="A116:G116"/>
    <mergeCell ref="A117:A118"/>
    <mergeCell ref="B117:C118"/>
    <mergeCell ref="D117:F117"/>
    <mergeCell ref="G117:I117"/>
    <mergeCell ref="B98:C98"/>
    <mergeCell ref="B52:D52"/>
    <mergeCell ref="B94:C94"/>
    <mergeCell ref="B92:C92"/>
    <mergeCell ref="A71:G71"/>
    <mergeCell ref="B93:C93"/>
    <mergeCell ref="B89:C89"/>
    <mergeCell ref="B90:C90"/>
    <mergeCell ref="B72:D72"/>
    <mergeCell ref="B80:D80"/>
    <mergeCell ref="B79:D79"/>
    <mergeCell ref="B81:D81"/>
    <mergeCell ref="B114:D114"/>
    <mergeCell ref="B131:D131"/>
    <mergeCell ref="B128:D128"/>
    <mergeCell ref="B129:D129"/>
    <mergeCell ref="B96:C96"/>
    <mergeCell ref="B95:C95"/>
    <mergeCell ref="B107:D107"/>
    <mergeCell ref="B126:C126"/>
    <mergeCell ref="B122:C122"/>
    <mergeCell ref="B123:C123"/>
    <mergeCell ref="B59:D59"/>
    <mergeCell ref="B60:D60"/>
    <mergeCell ref="A62:G62"/>
    <mergeCell ref="B57:D57"/>
    <mergeCell ref="B139:F139"/>
    <mergeCell ref="B130:F130"/>
    <mergeCell ref="A109:G109"/>
    <mergeCell ref="B110:D110"/>
    <mergeCell ref="B112:D112"/>
    <mergeCell ref="B113:D113"/>
    <mergeCell ref="B74:D74"/>
    <mergeCell ref="A30:A32"/>
    <mergeCell ref="B86:C86"/>
    <mergeCell ref="B70:D70"/>
    <mergeCell ref="B69:D69"/>
    <mergeCell ref="B56:D56"/>
    <mergeCell ref="B47:D47"/>
    <mergeCell ref="B30:B32"/>
    <mergeCell ref="B82:D82"/>
    <mergeCell ref="B73:D73"/>
    <mergeCell ref="K84:M84"/>
    <mergeCell ref="N84:N85"/>
    <mergeCell ref="A83:N83"/>
    <mergeCell ref="B84:C85"/>
    <mergeCell ref="A84:A85"/>
    <mergeCell ref="H84:J84"/>
    <mergeCell ref="D84:G84"/>
    <mergeCell ref="B88:C88"/>
    <mergeCell ref="B77:D77"/>
    <mergeCell ref="A1:E1"/>
    <mergeCell ref="A3:E3"/>
    <mergeCell ref="A7:E7"/>
    <mergeCell ref="A11:E11"/>
    <mergeCell ref="B8:D8"/>
    <mergeCell ref="B9:D9"/>
    <mergeCell ref="B10:D10"/>
    <mergeCell ref="B14:D14"/>
    <mergeCell ref="B104:C104"/>
    <mergeCell ref="B106:D106"/>
    <mergeCell ref="B101:C101"/>
    <mergeCell ref="B97:C97"/>
    <mergeCell ref="B102:C102"/>
    <mergeCell ref="A15:E15"/>
    <mergeCell ref="A19:E19"/>
    <mergeCell ref="B21:D21"/>
    <mergeCell ref="B23:D23"/>
    <mergeCell ref="B22:D22"/>
    <mergeCell ref="A28:E28"/>
    <mergeCell ref="B37:B40"/>
    <mergeCell ref="A33:A36"/>
    <mergeCell ref="B33:B36"/>
    <mergeCell ref="A37:A40"/>
    <mergeCell ref="B108:D108"/>
    <mergeCell ref="A105:G105"/>
    <mergeCell ref="A67:E67"/>
    <mergeCell ref="A78:E78"/>
    <mergeCell ref="B75:D75"/>
    <mergeCell ref="B12:D12"/>
    <mergeCell ref="B65:D65"/>
    <mergeCell ref="B61:D61"/>
    <mergeCell ref="A20:G20"/>
    <mergeCell ref="B64:D64"/>
    <mergeCell ref="A58:G58"/>
    <mergeCell ref="B55:D55"/>
    <mergeCell ref="B13:D13"/>
    <mergeCell ref="A54:G54"/>
    <mergeCell ref="A24:E24"/>
    <mergeCell ref="B41:D41"/>
    <mergeCell ref="B87:C87"/>
    <mergeCell ref="B91:C91"/>
    <mergeCell ref="A42:E42"/>
    <mergeCell ref="A46:G46"/>
    <mergeCell ref="A53:E53"/>
    <mergeCell ref="B51:D51"/>
    <mergeCell ref="B66:D66"/>
    <mergeCell ref="B63:D63"/>
    <mergeCell ref="B68:D68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scale="48" r:id="rId1"/>
  <rowBreaks count="1" manualBreakCount="1">
    <brk id="8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Zeros="0" view="pageBreakPreview" zoomScale="75" zoomScaleSheetLayoutView="75" zoomScalePageLayoutView="0" workbookViewId="0" topLeftCell="A4">
      <selection activeCell="K24" sqref="K24"/>
    </sheetView>
  </sheetViews>
  <sheetFormatPr defaultColWidth="9.140625" defaultRowHeight="12.75"/>
  <cols>
    <col min="1" max="1" width="5.140625" style="10" customWidth="1"/>
    <col min="2" max="2" width="22.7109375" style="10" customWidth="1"/>
    <col min="3" max="3" width="37.8515625" style="10" customWidth="1"/>
    <col min="4" max="4" width="9.57421875" style="10" customWidth="1"/>
    <col min="5" max="5" width="10.140625" style="10" customWidth="1"/>
    <col min="6" max="6" width="10.57421875" style="10" customWidth="1"/>
    <col min="7" max="7" width="14.8515625" style="10" customWidth="1"/>
    <col min="8" max="8" width="9.7109375" style="10" customWidth="1"/>
    <col min="9" max="10" width="9.28125" style="10" bestFit="1" customWidth="1"/>
    <col min="11" max="11" width="9.8515625" style="10" customWidth="1"/>
    <col min="12" max="12" width="8.140625" style="10" customWidth="1"/>
    <col min="13" max="13" width="9.28125" style="10" bestFit="1" customWidth="1"/>
    <col min="14" max="14" width="13.57421875" style="10" customWidth="1"/>
    <col min="15" max="15" width="9.7109375" style="66" bestFit="1" customWidth="1"/>
    <col min="16" max="16384" width="9.140625" style="66" customWidth="1"/>
  </cols>
  <sheetData>
    <row r="1" spans="1:7" ht="18.75">
      <c r="A1" s="480" t="s">
        <v>215</v>
      </c>
      <c r="B1" s="480"/>
      <c r="C1" s="480"/>
      <c r="D1" s="480"/>
      <c r="E1" s="480"/>
      <c r="F1" s="480"/>
      <c r="G1" s="480"/>
    </row>
    <row r="2" spans="1:7" ht="27.75" customHeight="1">
      <c r="A2" s="457" t="s">
        <v>48</v>
      </c>
      <c r="B2" s="457"/>
      <c r="C2" s="457"/>
      <c r="D2" s="457"/>
      <c r="E2" s="457"/>
      <c r="F2" s="457"/>
      <c r="G2" s="457"/>
    </row>
    <row r="3" spans="1:14" s="83" customFormat="1" ht="18.75" customHeight="1">
      <c r="A3" s="529" t="s">
        <v>18</v>
      </c>
      <c r="B3" s="529" t="s">
        <v>49</v>
      </c>
      <c r="C3" s="529" t="s">
        <v>183</v>
      </c>
      <c r="D3" s="531" t="s">
        <v>50</v>
      </c>
      <c r="E3" s="532"/>
      <c r="F3" s="532"/>
      <c r="G3" s="533"/>
      <c r="H3" s="527" t="s">
        <v>51</v>
      </c>
      <c r="I3" s="527"/>
      <c r="J3" s="527"/>
      <c r="K3" s="527" t="s">
        <v>52</v>
      </c>
      <c r="L3" s="527"/>
      <c r="M3" s="527"/>
      <c r="N3" s="528" t="s">
        <v>53</v>
      </c>
    </row>
    <row r="4" spans="1:14" s="233" customFormat="1" ht="39" customHeight="1">
      <c r="A4" s="530"/>
      <c r="B4" s="530"/>
      <c r="C4" s="530"/>
      <c r="D4" s="231" t="s">
        <v>54</v>
      </c>
      <c r="E4" s="224" t="s">
        <v>100</v>
      </c>
      <c r="F4" s="224" t="s">
        <v>55</v>
      </c>
      <c r="G4" s="232" t="s">
        <v>23</v>
      </c>
      <c r="H4" s="224" t="s">
        <v>101</v>
      </c>
      <c r="I4" s="224" t="s">
        <v>55</v>
      </c>
      <c r="J4" s="232" t="s">
        <v>23</v>
      </c>
      <c r="K4" s="224" t="s">
        <v>102</v>
      </c>
      <c r="L4" s="224" t="s">
        <v>22</v>
      </c>
      <c r="M4" s="232" t="s">
        <v>23</v>
      </c>
      <c r="N4" s="528"/>
    </row>
    <row r="5" spans="1:14" ht="32.25">
      <c r="A5" s="81">
        <v>1</v>
      </c>
      <c r="B5" s="81" t="s">
        <v>373</v>
      </c>
      <c r="C5" s="81" t="s">
        <v>375</v>
      </c>
      <c r="D5" s="81">
        <v>2</v>
      </c>
      <c r="E5" s="81">
        <v>6</v>
      </c>
      <c r="F5" s="81">
        <v>60</v>
      </c>
      <c r="G5" s="225">
        <f>E5*F5</f>
        <v>360</v>
      </c>
      <c r="H5" s="81">
        <v>6</v>
      </c>
      <c r="I5" s="81">
        <v>400</v>
      </c>
      <c r="J5" s="225">
        <f>H5*I5</f>
        <v>2400</v>
      </c>
      <c r="K5" s="81"/>
      <c r="L5" s="81"/>
      <c r="M5" s="225"/>
      <c r="N5" s="229">
        <f aca="true" t="shared" si="0" ref="N5:N12">G5+J5+M5</f>
        <v>2760</v>
      </c>
    </row>
    <row r="6" spans="1:14" ht="18.75">
      <c r="A6" s="67">
        <v>2</v>
      </c>
      <c r="B6" s="67" t="s">
        <v>56</v>
      </c>
      <c r="C6" s="67" t="s">
        <v>375</v>
      </c>
      <c r="D6" s="81">
        <v>2</v>
      </c>
      <c r="E6" s="81">
        <v>6</v>
      </c>
      <c r="F6" s="81">
        <v>60</v>
      </c>
      <c r="G6" s="225">
        <f aca="true" t="shared" si="1" ref="G6:G13">E6*F6</f>
        <v>360</v>
      </c>
      <c r="H6" s="67">
        <v>6</v>
      </c>
      <c r="I6" s="67">
        <v>400</v>
      </c>
      <c r="J6" s="225">
        <f aca="true" t="shared" si="2" ref="J6:J13">H6*I6</f>
        <v>2400</v>
      </c>
      <c r="K6" s="67"/>
      <c r="L6" s="67"/>
      <c r="M6" s="186"/>
      <c r="N6" s="230">
        <f t="shared" si="0"/>
        <v>2760</v>
      </c>
    </row>
    <row r="7" spans="1:14" ht="18.75">
      <c r="A7" s="67">
        <v>3</v>
      </c>
      <c r="B7" s="67" t="s">
        <v>368</v>
      </c>
      <c r="C7" s="67" t="s">
        <v>376</v>
      </c>
      <c r="D7" s="81">
        <v>1</v>
      </c>
      <c r="E7" s="81">
        <v>3</v>
      </c>
      <c r="F7" s="81">
        <v>60</v>
      </c>
      <c r="G7" s="225">
        <f t="shared" si="1"/>
        <v>180</v>
      </c>
      <c r="H7" s="67">
        <v>6</v>
      </c>
      <c r="I7" s="67">
        <v>115</v>
      </c>
      <c r="J7" s="225">
        <f t="shared" si="2"/>
        <v>690</v>
      </c>
      <c r="K7" s="67"/>
      <c r="L7" s="67"/>
      <c r="M7" s="186"/>
      <c r="N7" s="230">
        <f t="shared" si="0"/>
        <v>870</v>
      </c>
    </row>
    <row r="8" spans="1:14" ht="27" customHeight="1">
      <c r="A8" s="81">
        <v>4</v>
      </c>
      <c r="B8" s="84" t="s">
        <v>374</v>
      </c>
      <c r="C8" s="149" t="s">
        <v>377</v>
      </c>
      <c r="D8" s="81">
        <v>1</v>
      </c>
      <c r="E8" s="81">
        <v>2</v>
      </c>
      <c r="F8" s="81">
        <v>60</v>
      </c>
      <c r="G8" s="225">
        <f t="shared" si="1"/>
        <v>120</v>
      </c>
      <c r="H8" s="81">
        <v>4</v>
      </c>
      <c r="I8" s="81">
        <v>155</v>
      </c>
      <c r="J8" s="225">
        <f t="shared" si="2"/>
        <v>620</v>
      </c>
      <c r="K8" s="81"/>
      <c r="L8" s="81"/>
      <c r="M8" s="225"/>
      <c r="N8" s="230">
        <f t="shared" si="0"/>
        <v>740</v>
      </c>
    </row>
    <row r="9" spans="1:14" ht="23.25" customHeight="1">
      <c r="A9" s="80">
        <v>5</v>
      </c>
      <c r="B9" s="84" t="s">
        <v>368</v>
      </c>
      <c r="C9" s="150" t="s">
        <v>378</v>
      </c>
      <c r="D9" s="81">
        <v>1</v>
      </c>
      <c r="E9" s="81">
        <v>2</v>
      </c>
      <c r="F9" s="81">
        <v>60</v>
      </c>
      <c r="G9" s="225">
        <f t="shared" si="1"/>
        <v>120</v>
      </c>
      <c r="H9" s="81">
        <v>4</v>
      </c>
      <c r="I9" s="81">
        <v>70</v>
      </c>
      <c r="J9" s="225">
        <f t="shared" si="2"/>
        <v>280</v>
      </c>
      <c r="K9" s="81"/>
      <c r="L9" s="81"/>
      <c r="M9" s="225"/>
      <c r="N9" s="229">
        <f t="shared" si="0"/>
        <v>400</v>
      </c>
    </row>
    <row r="10" spans="1:14" ht="18.75">
      <c r="A10" s="67">
        <v>6</v>
      </c>
      <c r="B10" s="67" t="s">
        <v>368</v>
      </c>
      <c r="C10" s="67" t="s">
        <v>379</v>
      </c>
      <c r="D10" s="81">
        <v>1</v>
      </c>
      <c r="E10" s="81">
        <v>2</v>
      </c>
      <c r="F10" s="81">
        <v>60</v>
      </c>
      <c r="G10" s="225">
        <f t="shared" si="1"/>
        <v>120</v>
      </c>
      <c r="H10" s="67">
        <v>4</v>
      </c>
      <c r="I10" s="67">
        <v>115</v>
      </c>
      <c r="J10" s="225">
        <f t="shared" si="2"/>
        <v>460</v>
      </c>
      <c r="K10" s="67"/>
      <c r="L10" s="67"/>
      <c r="M10" s="186"/>
      <c r="N10" s="230">
        <f t="shared" si="0"/>
        <v>580</v>
      </c>
    </row>
    <row r="11" spans="1:14" ht="18.75">
      <c r="A11" s="86">
        <v>7</v>
      </c>
      <c r="B11" s="67" t="s">
        <v>368</v>
      </c>
      <c r="C11" s="67" t="s">
        <v>380</v>
      </c>
      <c r="D11" s="81">
        <v>1</v>
      </c>
      <c r="E11" s="81">
        <v>2</v>
      </c>
      <c r="F11" s="81">
        <v>60</v>
      </c>
      <c r="G11" s="225">
        <f t="shared" si="1"/>
        <v>120</v>
      </c>
      <c r="H11" s="67">
        <v>2</v>
      </c>
      <c r="I11" s="67">
        <v>180</v>
      </c>
      <c r="J11" s="225">
        <f t="shared" si="2"/>
        <v>360</v>
      </c>
      <c r="K11" s="67"/>
      <c r="L11" s="67"/>
      <c r="M11" s="186"/>
      <c r="N11" s="230">
        <f t="shared" si="0"/>
        <v>480</v>
      </c>
    </row>
    <row r="12" spans="1:14" ht="18.75">
      <c r="A12" s="67">
        <v>8</v>
      </c>
      <c r="B12" s="67" t="s">
        <v>382</v>
      </c>
      <c r="C12" s="67" t="s">
        <v>381</v>
      </c>
      <c r="D12" s="67">
        <v>1</v>
      </c>
      <c r="E12" s="67">
        <v>2</v>
      </c>
      <c r="F12" s="67">
        <v>60</v>
      </c>
      <c r="G12" s="225">
        <f t="shared" si="1"/>
        <v>120</v>
      </c>
      <c r="H12" s="67">
        <v>2</v>
      </c>
      <c r="I12" s="67">
        <v>130</v>
      </c>
      <c r="J12" s="225">
        <f t="shared" si="2"/>
        <v>260</v>
      </c>
      <c r="K12" s="67"/>
      <c r="L12" s="67"/>
      <c r="M12" s="186"/>
      <c r="N12" s="230">
        <f t="shared" si="0"/>
        <v>380</v>
      </c>
    </row>
    <row r="13" spans="1:14" ht="19.5" thickBot="1">
      <c r="A13" s="155"/>
      <c r="B13" s="214"/>
      <c r="C13" s="214"/>
      <c r="D13" s="86"/>
      <c r="E13" s="86"/>
      <c r="F13" s="86"/>
      <c r="G13" s="225">
        <f t="shared" si="1"/>
        <v>0</v>
      </c>
      <c r="H13" s="86"/>
      <c r="I13" s="86"/>
      <c r="J13" s="225">
        <f t="shared" si="2"/>
        <v>0</v>
      </c>
      <c r="K13" s="86"/>
      <c r="L13" s="86"/>
      <c r="M13" s="226"/>
      <c r="N13" s="228"/>
    </row>
    <row r="14" spans="1:14" ht="19.5" thickBot="1">
      <c r="A14" s="85"/>
      <c r="B14" s="215" t="s">
        <v>106</v>
      </c>
      <c r="C14" s="215"/>
      <c r="D14" s="216"/>
      <c r="E14" s="217"/>
      <c r="F14" s="217"/>
      <c r="G14" s="227">
        <f>G5+G6+G7+G8+G9+G10+G11+G12+G13</f>
        <v>1500</v>
      </c>
      <c r="H14" s="217"/>
      <c r="I14" s="217"/>
      <c r="J14" s="227">
        <f>SUM(J5:J13)</f>
        <v>7470</v>
      </c>
      <c r="K14" s="217"/>
      <c r="L14" s="217"/>
      <c r="M14" s="227">
        <f>M5+M6+M7+M8+M9+M10+M11+M12+M13</f>
        <v>0</v>
      </c>
      <c r="N14" s="350">
        <f>SUM(N5:N13)</f>
        <v>8970</v>
      </c>
    </row>
    <row r="15" spans="1:14" s="88" customFormat="1" ht="19.5" thickBot="1">
      <c r="A15" s="72"/>
      <c r="B15" s="72"/>
      <c r="C15" s="72"/>
      <c r="D15" s="72"/>
      <c r="E15" s="72"/>
      <c r="F15" s="87"/>
      <c r="G15" s="73"/>
      <c r="H15" s="71"/>
      <c r="I15" s="71"/>
      <c r="J15" s="71"/>
      <c r="K15" s="71"/>
      <c r="L15" s="71"/>
      <c r="M15" s="71"/>
      <c r="N15" s="71"/>
    </row>
    <row r="16" spans="2:7" ht="18.75">
      <c r="B16" s="521" t="s">
        <v>58</v>
      </c>
      <c r="C16" s="522"/>
      <c r="D16" s="522"/>
      <c r="E16" s="522"/>
      <c r="F16" s="522"/>
      <c r="G16" s="89">
        <f>N14</f>
        <v>8970</v>
      </c>
    </row>
    <row r="17" spans="2:7" ht="18.75" customHeight="1">
      <c r="B17" s="523"/>
      <c r="C17" s="524"/>
      <c r="D17" s="524"/>
      <c r="E17" s="524"/>
      <c r="F17" s="524"/>
      <c r="G17" s="90"/>
    </row>
    <row r="18" spans="2:7" ht="18.75">
      <c r="B18" s="523"/>
      <c r="C18" s="524"/>
      <c r="D18" s="524"/>
      <c r="E18" s="524"/>
      <c r="F18" s="524"/>
      <c r="G18" s="90"/>
    </row>
    <row r="19" spans="1:14" ht="19.5" thickBot="1">
      <c r="A19" s="82"/>
      <c r="B19" s="525" t="s">
        <v>59</v>
      </c>
      <c r="C19" s="526"/>
      <c r="D19" s="526"/>
      <c r="E19" s="526"/>
      <c r="F19" s="526"/>
      <c r="G19" s="91">
        <f>ROUND(G16+G17-G18,0)</f>
        <v>8970</v>
      </c>
      <c r="H19" s="82"/>
      <c r="I19" s="92"/>
      <c r="J19" s="82"/>
      <c r="K19" s="82"/>
      <c r="L19" s="82"/>
      <c r="M19" s="82"/>
      <c r="N19" s="82"/>
    </row>
    <row r="20" ht="18.75">
      <c r="D20" s="19"/>
    </row>
    <row r="21" spans="2:8" ht="18.75">
      <c r="B21" s="10" t="s">
        <v>35</v>
      </c>
      <c r="D21" s="93"/>
      <c r="E21" s="520" t="s">
        <v>383</v>
      </c>
      <c r="F21" s="520"/>
      <c r="G21" s="520"/>
      <c r="H21" s="151"/>
    </row>
    <row r="22" spans="4:8" ht="18.75">
      <c r="D22" s="152" t="s">
        <v>36</v>
      </c>
      <c r="E22" s="152"/>
      <c r="F22" s="152" t="s">
        <v>37</v>
      </c>
      <c r="H22" s="153"/>
    </row>
    <row r="23" ht="18.75">
      <c r="H23" s="71"/>
    </row>
    <row r="24" spans="2:8" ht="18.75">
      <c r="B24" s="10" t="s">
        <v>162</v>
      </c>
      <c r="C24" s="71"/>
      <c r="D24" s="93"/>
      <c r="E24" s="520" t="s">
        <v>384</v>
      </c>
      <c r="F24" s="520"/>
      <c r="G24" s="520"/>
      <c r="H24" s="151"/>
    </row>
    <row r="25" spans="4:8" ht="18.75">
      <c r="D25" s="152" t="s">
        <v>36</v>
      </c>
      <c r="E25" s="154" t="s">
        <v>77</v>
      </c>
      <c r="F25" s="154"/>
      <c r="G25" s="152"/>
      <c r="H25" s="153"/>
    </row>
    <row r="26" spans="3:7" ht="18.75">
      <c r="C26" s="23"/>
      <c r="D26" s="23"/>
      <c r="E26" s="23"/>
      <c r="F26" s="23"/>
      <c r="G26" s="23"/>
    </row>
  </sheetData>
  <sheetProtection/>
  <mergeCells count="15">
    <mergeCell ref="K3:M3"/>
    <mergeCell ref="N3:N4"/>
    <mergeCell ref="A1:G1"/>
    <mergeCell ref="A2:G2"/>
    <mergeCell ref="A3:A4"/>
    <mergeCell ref="B3:B4"/>
    <mergeCell ref="C3:C4"/>
    <mergeCell ref="D3:G3"/>
    <mergeCell ref="E24:G24"/>
    <mergeCell ref="B16:F16"/>
    <mergeCell ref="B17:F17"/>
    <mergeCell ref="B18:F18"/>
    <mergeCell ref="B19:F19"/>
    <mergeCell ref="H3:J3"/>
    <mergeCell ref="E21:G21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Zeros="0" view="pageBreakPreview" zoomScaleSheetLayoutView="100" zoomScalePageLayoutView="0" workbookViewId="0" topLeftCell="A4">
      <selection activeCell="C7" sqref="C7"/>
    </sheetView>
  </sheetViews>
  <sheetFormatPr defaultColWidth="9.140625" defaultRowHeight="12.75"/>
  <cols>
    <col min="1" max="1" width="44.7109375" style="0" customWidth="1"/>
    <col min="2" max="2" width="20.57421875" style="0" customWidth="1"/>
    <col min="3" max="3" width="20.00390625" style="0" customWidth="1"/>
    <col min="4" max="4" width="14.8515625" style="0" customWidth="1"/>
    <col min="5" max="5" width="16.00390625" style="0" customWidth="1"/>
    <col min="6" max="6" width="19.7109375" style="0" customWidth="1"/>
    <col min="7" max="7" width="15.8515625" style="0" customWidth="1"/>
    <col min="8" max="16384" width="9.140625" style="1" customWidth="1"/>
  </cols>
  <sheetData>
    <row r="1" spans="1:7" s="7" customFormat="1" ht="19.5" customHeight="1">
      <c r="A1" s="534" t="s">
        <v>216</v>
      </c>
      <c r="B1" s="534"/>
      <c r="C1" s="534"/>
      <c r="D1" s="534"/>
      <c r="E1" s="534"/>
      <c r="F1" s="534"/>
      <c r="G1" s="534"/>
    </row>
    <row r="2" spans="1:7" s="7" customFormat="1" ht="16.5" customHeight="1">
      <c r="A2" s="535" t="s">
        <v>241</v>
      </c>
      <c r="B2" s="535"/>
      <c r="C2" s="535"/>
      <c r="D2" s="535"/>
      <c r="E2" s="535"/>
      <c r="F2" s="535"/>
      <c r="G2" s="535"/>
    </row>
    <row r="3" spans="1:6" s="7" customFormat="1" ht="29.25" customHeight="1">
      <c r="A3" s="102"/>
      <c r="B3" s="102"/>
      <c r="C3" s="102"/>
      <c r="D3" s="102"/>
      <c r="E3" s="102"/>
      <c r="F3" s="102"/>
    </row>
    <row r="4" spans="1:8" s="107" customFormat="1" ht="90" customHeight="1">
      <c r="A4" s="103" t="s">
        <v>60</v>
      </c>
      <c r="B4" s="21" t="s">
        <v>61</v>
      </c>
      <c r="C4" s="4" t="s">
        <v>218</v>
      </c>
      <c r="D4" s="4" t="s">
        <v>132</v>
      </c>
      <c r="E4" s="104" t="s">
        <v>229</v>
      </c>
      <c r="F4" s="4" t="s">
        <v>217</v>
      </c>
      <c r="G4" s="105" t="s">
        <v>228</v>
      </c>
      <c r="H4" s="106"/>
    </row>
    <row r="5" spans="1:7" s="27" customFormat="1" ht="46.5" customHeight="1">
      <c r="A5" s="108" t="s">
        <v>62</v>
      </c>
      <c r="B5" s="24" t="s">
        <v>63</v>
      </c>
      <c r="C5" s="109">
        <v>69</v>
      </c>
      <c r="D5" s="109">
        <v>1436.7</v>
      </c>
      <c r="E5" s="110">
        <f>C5*D5</f>
        <v>99132.3</v>
      </c>
      <c r="F5" s="111">
        <v>1.09</v>
      </c>
      <c r="G5" s="110">
        <f>E5*F5</f>
        <v>108054.20700000001</v>
      </c>
    </row>
    <row r="6" spans="1:7" s="52" customFormat="1" ht="39" customHeight="1">
      <c r="A6" s="108" t="s">
        <v>64</v>
      </c>
      <c r="B6" s="24" t="s">
        <v>133</v>
      </c>
      <c r="C6" s="109">
        <v>210</v>
      </c>
      <c r="D6" s="109">
        <v>14.35</v>
      </c>
      <c r="E6" s="110">
        <f>C6*D6</f>
        <v>3013.5</v>
      </c>
      <c r="F6" s="111">
        <v>1.09</v>
      </c>
      <c r="G6" s="110">
        <f>E6*F6</f>
        <v>3284.715</v>
      </c>
    </row>
    <row r="7" spans="1:7" s="52" customFormat="1" ht="29.25" customHeight="1">
      <c r="A7" s="108" t="s">
        <v>65</v>
      </c>
      <c r="B7" s="24" t="s">
        <v>134</v>
      </c>
      <c r="C7" s="109">
        <v>17100</v>
      </c>
      <c r="D7" s="109">
        <v>2.28</v>
      </c>
      <c r="E7" s="110">
        <f>C7*D7</f>
        <v>38988</v>
      </c>
      <c r="F7" s="111">
        <v>1.1</v>
      </c>
      <c r="G7" s="110">
        <f>E7*F7</f>
        <v>42886.8</v>
      </c>
    </row>
    <row r="8" spans="1:7" s="52" customFormat="1" ht="27" customHeight="1">
      <c r="A8" s="108" t="s">
        <v>66</v>
      </c>
      <c r="B8" s="24" t="s">
        <v>133</v>
      </c>
      <c r="C8" s="109"/>
      <c r="D8" s="109"/>
      <c r="E8" s="110">
        <f>C8*D8</f>
        <v>0</v>
      </c>
      <c r="F8" s="111">
        <v>1.09</v>
      </c>
      <c r="G8" s="110">
        <f>E8*F8</f>
        <v>0</v>
      </c>
    </row>
    <row r="9" spans="1:7" s="52" customFormat="1" ht="32.25" customHeight="1">
      <c r="A9" s="108" t="s">
        <v>67</v>
      </c>
      <c r="B9" s="24" t="s">
        <v>135</v>
      </c>
      <c r="C9" s="109"/>
      <c r="D9" s="109"/>
      <c r="E9" s="110">
        <f>C9*D9</f>
        <v>0</v>
      </c>
      <c r="F9" s="111">
        <v>1.09</v>
      </c>
      <c r="G9" s="110">
        <f>E9*F9</f>
        <v>0</v>
      </c>
    </row>
    <row r="10" spans="1:7" s="29" customFormat="1" ht="18.75">
      <c r="A10" s="112" t="s">
        <v>68</v>
      </c>
      <c r="B10" s="22"/>
      <c r="C10" s="113" t="s">
        <v>219</v>
      </c>
      <c r="D10" s="113" t="s">
        <v>219</v>
      </c>
      <c r="E10" s="113">
        <f>SUM(E5:E9)</f>
        <v>141133.8</v>
      </c>
      <c r="F10" s="113" t="s">
        <v>219</v>
      </c>
      <c r="G10" s="136">
        <f>SUM(G5:G9)</f>
        <v>154225.722</v>
      </c>
    </row>
    <row r="11" spans="1:6" ht="18.75">
      <c r="A11" s="23"/>
      <c r="B11" s="23"/>
      <c r="C11" s="23"/>
      <c r="D11" s="23"/>
      <c r="E11" s="23"/>
      <c r="F11" s="23"/>
    </row>
    <row r="12" spans="1:7" ht="18.75">
      <c r="A12" s="13" t="s">
        <v>35</v>
      </c>
      <c r="B12" s="14"/>
      <c r="C12" s="13"/>
      <c r="D12" s="412" t="s">
        <v>383</v>
      </c>
      <c r="E12" s="412"/>
      <c r="F12" s="412"/>
      <c r="G12" s="7"/>
    </row>
    <row r="13" spans="1:7" ht="18.75">
      <c r="A13" s="10"/>
      <c r="B13" s="15" t="s">
        <v>36</v>
      </c>
      <c r="C13" s="15"/>
      <c r="D13" s="413" t="s">
        <v>37</v>
      </c>
      <c r="E13" s="413"/>
      <c r="F13" s="413"/>
      <c r="G13" s="7"/>
    </row>
    <row r="14" spans="1:7" ht="18.75">
      <c r="A14" s="13"/>
      <c r="B14" s="13"/>
      <c r="C14" s="13"/>
      <c r="D14" s="13"/>
      <c r="E14" s="13"/>
      <c r="F14" s="13"/>
      <c r="G14" s="7"/>
    </row>
    <row r="15" spans="1:7" ht="18.75">
      <c r="A15" s="13" t="s">
        <v>162</v>
      </c>
      <c r="B15" s="14"/>
      <c r="C15" s="13"/>
      <c r="D15" s="412" t="s">
        <v>384</v>
      </c>
      <c r="E15" s="412"/>
      <c r="F15" s="412"/>
      <c r="G15" s="7"/>
    </row>
    <row r="16" spans="1:6" ht="18.75">
      <c r="A16" s="10"/>
      <c r="B16" s="15" t="s">
        <v>36</v>
      </c>
      <c r="C16" s="15"/>
      <c r="D16" s="413" t="s">
        <v>37</v>
      </c>
      <c r="E16" s="413"/>
      <c r="F16" s="413"/>
    </row>
    <row r="18" spans="1:6" ht="18.75">
      <c r="A18" s="23"/>
      <c r="B18" s="23"/>
      <c r="C18" s="23"/>
      <c r="D18" s="23"/>
      <c r="E18" s="23"/>
      <c r="F18" s="23"/>
    </row>
    <row r="19" spans="1:6" ht="18.75">
      <c r="A19" s="23"/>
      <c r="B19" s="23"/>
      <c r="C19" s="23"/>
      <c r="D19" s="23"/>
      <c r="E19" s="23"/>
      <c r="F19" s="23"/>
    </row>
  </sheetData>
  <sheetProtection/>
  <mergeCells count="6">
    <mergeCell ref="D15:F15"/>
    <mergeCell ref="D16:F16"/>
    <mergeCell ref="A1:G1"/>
    <mergeCell ref="D12:F12"/>
    <mergeCell ref="D13:F13"/>
    <mergeCell ref="A2:G2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3"/>
  <sheetViews>
    <sheetView showZeros="0" zoomScale="75" zoomScaleNormal="75" zoomScalePageLayoutView="0" workbookViewId="0" topLeftCell="G4">
      <selection activeCell="Q10" sqref="Q10"/>
    </sheetView>
  </sheetViews>
  <sheetFormatPr defaultColWidth="9.140625" defaultRowHeight="12.75"/>
  <cols>
    <col min="1" max="1" width="10.8515625" style="23" customWidth="1"/>
    <col min="2" max="2" width="24.7109375" style="23" customWidth="1"/>
    <col min="3" max="3" width="15.7109375" style="23" customWidth="1"/>
    <col min="4" max="4" width="14.57421875" style="23" customWidth="1"/>
    <col min="5" max="5" width="11.28125" style="23" customWidth="1"/>
    <col min="6" max="6" width="13.57421875" style="23" customWidth="1"/>
    <col min="7" max="7" width="13.7109375" style="23" bestFit="1" customWidth="1"/>
    <col min="8" max="8" width="15.28125" style="66" customWidth="1"/>
    <col min="9" max="9" width="16.57421875" style="66" customWidth="1"/>
    <col min="10" max="10" width="15.57421875" style="66" customWidth="1"/>
    <col min="11" max="11" width="13.00390625" style="66" customWidth="1"/>
    <col min="12" max="12" width="17.00390625" style="66" customWidth="1"/>
    <col min="13" max="13" width="11.57421875" style="66" customWidth="1"/>
    <col min="14" max="14" width="15.7109375" style="66" customWidth="1"/>
    <col min="15" max="15" width="15.57421875" style="66" customWidth="1"/>
    <col min="16" max="16" width="16.00390625" style="66" customWidth="1"/>
    <col min="17" max="17" width="15.421875" style="66" customWidth="1"/>
    <col min="18" max="18" width="11.00390625" style="66" customWidth="1"/>
    <col min="19" max="24" width="15.7109375" style="66" customWidth="1"/>
    <col min="25" max="30" width="14.8515625" style="1" customWidth="1"/>
    <col min="31" max="31" width="15.421875" style="1" customWidth="1"/>
    <col min="32" max="32" width="13.8515625" style="1" customWidth="1"/>
    <col min="33" max="33" width="12.421875" style="1" customWidth="1"/>
    <col min="34" max="16384" width="9.140625" style="1" customWidth="1"/>
  </cols>
  <sheetData>
    <row r="1" spans="1:37" s="68" customFormat="1" ht="15.75">
      <c r="A1" s="541" t="s">
        <v>136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114"/>
      <c r="T1" s="114"/>
      <c r="U1" s="114"/>
      <c r="V1" s="114"/>
      <c r="W1" s="114"/>
      <c r="X1" s="114"/>
      <c r="Y1" s="115"/>
      <c r="Z1" s="115"/>
      <c r="AA1" s="115"/>
      <c r="AB1" s="115"/>
      <c r="AC1" s="115"/>
      <c r="AD1" s="115"/>
      <c r="AH1" s="116"/>
      <c r="AI1" s="116"/>
      <c r="AJ1" s="116"/>
      <c r="AK1" s="116"/>
    </row>
    <row r="2" spans="1:37" s="68" customFormat="1" ht="15.75" customHeight="1">
      <c r="A2" s="535" t="s">
        <v>220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117"/>
      <c r="T2" s="117"/>
      <c r="U2" s="117"/>
      <c r="V2" s="117"/>
      <c r="W2" s="117"/>
      <c r="X2" s="117"/>
      <c r="Y2" s="115"/>
      <c r="Z2" s="115"/>
      <c r="AA2" s="115"/>
      <c r="AB2" s="115"/>
      <c r="AC2" s="115"/>
      <c r="AD2" s="115"/>
      <c r="AF2" s="68" t="s">
        <v>4</v>
      </c>
      <c r="AH2" s="116"/>
      <c r="AI2" s="116"/>
      <c r="AJ2" s="116"/>
      <c r="AK2" s="116"/>
    </row>
    <row r="3" spans="1:37" s="68" customFormat="1" ht="18.75" customHeight="1">
      <c r="A3" s="118"/>
      <c r="B3" s="118"/>
      <c r="C3" s="102"/>
      <c r="D3" s="102"/>
      <c r="E3" s="102"/>
      <c r="F3" s="102"/>
      <c r="G3" s="535" t="s">
        <v>0</v>
      </c>
      <c r="H3" s="535"/>
      <c r="I3" s="535"/>
      <c r="J3" s="535"/>
      <c r="K3" s="535"/>
      <c r="L3" s="535"/>
      <c r="M3" s="102"/>
      <c r="N3" s="102"/>
      <c r="O3" s="102"/>
      <c r="P3" s="102"/>
      <c r="Q3" s="102"/>
      <c r="R3" s="119"/>
      <c r="S3" s="117"/>
      <c r="T3" s="117"/>
      <c r="U3" s="117"/>
      <c r="V3" s="117"/>
      <c r="W3" s="117"/>
      <c r="X3" s="117"/>
      <c r="Y3" s="115"/>
      <c r="Z3" s="115"/>
      <c r="AA3" s="115"/>
      <c r="AB3" s="115"/>
      <c r="AC3" s="115"/>
      <c r="AD3" s="115"/>
      <c r="AH3" s="116"/>
      <c r="AI3" s="116"/>
      <c r="AJ3" s="116"/>
      <c r="AK3" s="116"/>
    </row>
    <row r="4" spans="1:37" s="66" customFormat="1" ht="73.5" customHeight="1">
      <c r="A4" s="537" t="s">
        <v>137</v>
      </c>
      <c r="B4" s="537" t="s">
        <v>138</v>
      </c>
      <c r="C4" s="537" t="s">
        <v>139</v>
      </c>
      <c r="D4" s="537"/>
      <c r="E4" s="537"/>
      <c r="F4" s="537"/>
      <c r="G4" s="536" t="s">
        <v>140</v>
      </c>
      <c r="H4" s="536"/>
      <c r="I4" s="536"/>
      <c r="J4" s="536"/>
      <c r="K4" s="536"/>
      <c r="L4" s="536"/>
      <c r="M4" s="538" t="s">
        <v>141</v>
      </c>
      <c r="N4" s="539"/>
      <c r="O4" s="539"/>
      <c r="P4" s="539"/>
      <c r="Q4" s="539"/>
      <c r="R4" s="540"/>
      <c r="S4" s="536" t="s">
        <v>142</v>
      </c>
      <c r="T4" s="536"/>
      <c r="U4" s="536"/>
      <c r="V4" s="536"/>
      <c r="W4" s="536"/>
      <c r="X4" s="536"/>
      <c r="Y4" s="536" t="s">
        <v>143</v>
      </c>
      <c r="Z4" s="536"/>
      <c r="AA4" s="536"/>
      <c r="AB4" s="536"/>
      <c r="AC4" s="536"/>
      <c r="AD4" s="536"/>
      <c r="AE4" s="536" t="s">
        <v>144</v>
      </c>
      <c r="AF4" s="536"/>
      <c r="AG4" s="536"/>
      <c r="AH4" s="88"/>
      <c r="AI4" s="88"/>
      <c r="AJ4" s="88"/>
      <c r="AK4" s="88"/>
    </row>
    <row r="5" spans="1:37" s="68" customFormat="1" ht="225" customHeight="1">
      <c r="A5" s="537"/>
      <c r="B5" s="537"/>
      <c r="C5" s="120" t="s">
        <v>221</v>
      </c>
      <c r="D5" s="120" t="s">
        <v>222</v>
      </c>
      <c r="E5" s="120" t="s">
        <v>223</v>
      </c>
      <c r="F5" s="120" t="s">
        <v>224</v>
      </c>
      <c r="G5" s="120" t="s">
        <v>221</v>
      </c>
      <c r="H5" s="120" t="s">
        <v>222</v>
      </c>
      <c r="I5" s="120" t="s">
        <v>225</v>
      </c>
      <c r="J5" s="120" t="s">
        <v>226</v>
      </c>
      <c r="K5" s="120" t="s">
        <v>3</v>
      </c>
      <c r="L5" s="120" t="s">
        <v>227</v>
      </c>
      <c r="M5" s="120" t="s">
        <v>221</v>
      </c>
      <c r="N5" s="120" t="s">
        <v>222</v>
      </c>
      <c r="O5" s="120" t="s">
        <v>225</v>
      </c>
      <c r="P5" s="120" t="s">
        <v>226</v>
      </c>
      <c r="Q5" s="120" t="s">
        <v>3</v>
      </c>
      <c r="R5" s="120" t="s">
        <v>227</v>
      </c>
      <c r="S5" s="120" t="s">
        <v>221</v>
      </c>
      <c r="T5" s="120" t="s">
        <v>222</v>
      </c>
      <c r="U5" s="120" t="s">
        <v>225</v>
      </c>
      <c r="V5" s="120" t="s">
        <v>226</v>
      </c>
      <c r="W5" s="120" t="s">
        <v>3</v>
      </c>
      <c r="X5" s="120" t="s">
        <v>227</v>
      </c>
      <c r="Y5" s="120" t="s">
        <v>221</v>
      </c>
      <c r="Z5" s="120" t="s">
        <v>222</v>
      </c>
      <c r="AA5" s="120" t="s">
        <v>225</v>
      </c>
      <c r="AB5" s="120" t="s">
        <v>226</v>
      </c>
      <c r="AC5" s="120" t="s">
        <v>3</v>
      </c>
      <c r="AD5" s="120" t="s">
        <v>227</v>
      </c>
      <c r="AE5" s="120" t="s">
        <v>221</v>
      </c>
      <c r="AF5" s="120" t="s">
        <v>222</v>
      </c>
      <c r="AG5" s="120" t="s">
        <v>227</v>
      </c>
      <c r="AH5" s="116"/>
      <c r="AI5" s="116"/>
      <c r="AJ5" s="116"/>
      <c r="AK5" s="116"/>
    </row>
    <row r="6" spans="1:37" s="66" customFormat="1" ht="18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21">
        <v>13</v>
      </c>
      <c r="N6" s="121">
        <v>14</v>
      </c>
      <c r="O6" s="121">
        <v>15</v>
      </c>
      <c r="P6" s="121">
        <v>16</v>
      </c>
      <c r="Q6" s="121">
        <v>17</v>
      </c>
      <c r="R6" s="121">
        <v>18</v>
      </c>
      <c r="S6" s="121">
        <v>19</v>
      </c>
      <c r="T6" s="121">
        <v>20</v>
      </c>
      <c r="U6" s="121">
        <v>21</v>
      </c>
      <c r="V6" s="121">
        <v>22</v>
      </c>
      <c r="W6" s="121">
        <v>23</v>
      </c>
      <c r="X6" s="121">
        <v>24</v>
      </c>
      <c r="Y6" s="121">
        <v>25</v>
      </c>
      <c r="Z6" s="121">
        <v>26</v>
      </c>
      <c r="AA6" s="121">
        <v>27</v>
      </c>
      <c r="AB6" s="121">
        <v>28</v>
      </c>
      <c r="AC6" s="121">
        <v>29</v>
      </c>
      <c r="AD6" s="121">
        <v>30</v>
      </c>
      <c r="AE6" s="121">
        <v>31</v>
      </c>
      <c r="AF6" s="121">
        <v>32</v>
      </c>
      <c r="AG6" s="121">
        <v>33</v>
      </c>
      <c r="AH6" s="88"/>
      <c r="AI6" s="88"/>
      <c r="AJ6" s="88"/>
      <c r="AK6" s="88"/>
    </row>
    <row r="7" spans="1:37" s="125" customFormat="1" ht="30" customHeight="1">
      <c r="A7" s="218"/>
      <c r="B7" s="219"/>
      <c r="C7" s="219">
        <v>133594.75</v>
      </c>
      <c r="D7" s="219">
        <v>155519</v>
      </c>
      <c r="E7" s="220">
        <f>L7+R7+X7+AD7+AG7</f>
        <v>154225.722</v>
      </c>
      <c r="F7" s="219">
        <f>E7/D7*100-100</f>
        <v>-0.8315884232794559</v>
      </c>
      <c r="G7" s="219">
        <v>97038.77</v>
      </c>
      <c r="H7" s="219">
        <v>104431</v>
      </c>
      <c r="I7" s="219">
        <v>69.6987</v>
      </c>
      <c r="J7" s="219">
        <f>'2270 (1)'!C5</f>
        <v>69</v>
      </c>
      <c r="K7" s="219">
        <f>'2270 (1)'!D5</f>
        <v>1436.7</v>
      </c>
      <c r="L7" s="220">
        <f>'2270 (1)'!G5</f>
        <v>108054.20700000001</v>
      </c>
      <c r="M7" s="219">
        <v>2272.83</v>
      </c>
      <c r="N7" s="219">
        <v>5835</v>
      </c>
      <c r="O7" s="219">
        <v>390.8</v>
      </c>
      <c r="P7" s="219">
        <f>'2270 (1)'!C6</f>
        <v>210</v>
      </c>
      <c r="Q7" s="219">
        <f>'2270 (1)'!D6</f>
        <v>14.35</v>
      </c>
      <c r="R7" s="220">
        <f>'2270 (1)'!G6</f>
        <v>3284.715</v>
      </c>
      <c r="S7" s="219">
        <v>34283.15</v>
      </c>
      <c r="T7" s="219">
        <v>45253</v>
      </c>
      <c r="U7" s="219">
        <v>18327</v>
      </c>
      <c r="V7" s="219">
        <f>'2270 (1)'!C7</f>
        <v>17100</v>
      </c>
      <c r="W7" s="219">
        <f>'2270 (1)'!D7</f>
        <v>2.28</v>
      </c>
      <c r="X7" s="220">
        <f>'2270 (1)'!G7</f>
        <v>42886.8</v>
      </c>
      <c r="Y7" s="122"/>
      <c r="Z7" s="122"/>
      <c r="AA7" s="122"/>
      <c r="AB7" s="122">
        <f>'2270 (1)'!C8</f>
        <v>0</v>
      </c>
      <c r="AC7" s="122">
        <f>'2270 (1)'!D8</f>
        <v>0</v>
      </c>
      <c r="AD7" s="123">
        <f>'2270 (1)'!G8</f>
        <v>0</v>
      </c>
      <c r="AE7" s="122"/>
      <c r="AF7" s="122"/>
      <c r="AG7" s="123">
        <f>'[1] 2270(1)'!G9</f>
        <v>0</v>
      </c>
      <c r="AH7" s="124"/>
      <c r="AI7" s="124"/>
      <c r="AJ7" s="124"/>
      <c r="AK7" s="124"/>
    </row>
    <row r="9" spans="1:7" ht="18.75">
      <c r="A9" s="13" t="s">
        <v>35</v>
      </c>
      <c r="C9" s="14"/>
      <c r="D9" s="13"/>
      <c r="E9" s="207" t="s">
        <v>383</v>
      </c>
      <c r="F9" s="211"/>
      <c r="G9" s="211"/>
    </row>
    <row r="10" spans="1:7" ht="18.75">
      <c r="A10" s="10"/>
      <c r="C10" s="15" t="s">
        <v>36</v>
      </c>
      <c r="D10" s="15"/>
      <c r="E10" s="15" t="s">
        <v>37</v>
      </c>
      <c r="F10" s="15"/>
      <c r="G10" s="15"/>
    </row>
    <row r="11" spans="1:7" ht="18.75">
      <c r="A11" s="13"/>
      <c r="C11" s="13"/>
      <c r="D11" s="13"/>
      <c r="E11" s="13"/>
      <c r="F11" s="13"/>
      <c r="G11" s="13"/>
    </row>
    <row r="12" spans="1:7" ht="18.75">
      <c r="A12" s="13" t="s">
        <v>162</v>
      </c>
      <c r="C12" s="14"/>
      <c r="D12" s="13"/>
      <c r="E12" s="207" t="s">
        <v>384</v>
      </c>
      <c r="F12" s="211"/>
      <c r="G12" s="211"/>
    </row>
    <row r="13" spans="1:7" ht="18.75">
      <c r="A13" s="10"/>
      <c r="C13" s="15" t="s">
        <v>36</v>
      </c>
      <c r="D13" s="15"/>
      <c r="E13" s="15" t="s">
        <v>37</v>
      </c>
      <c r="F13" s="15"/>
      <c r="G13" s="15"/>
    </row>
  </sheetData>
  <sheetProtection/>
  <mergeCells count="11">
    <mergeCell ref="A1:R1"/>
    <mergeCell ref="A2:R2"/>
    <mergeCell ref="G3:L3"/>
    <mergeCell ref="A4:A5"/>
    <mergeCell ref="S4:X4"/>
    <mergeCell ref="Y4:AD4"/>
    <mergeCell ref="AE4:AG4"/>
    <mergeCell ref="B4:B5"/>
    <mergeCell ref="C4:F4"/>
    <mergeCell ref="G4:L4"/>
    <mergeCell ref="M4:R4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Zeros="0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8.140625" style="0" customWidth="1"/>
    <col min="3" max="3" width="12.00390625" style="0" customWidth="1"/>
    <col min="4" max="4" width="12.421875" style="0" customWidth="1"/>
    <col min="6" max="6" width="13.140625" style="0" customWidth="1"/>
    <col min="7" max="16384" width="9.140625" style="1" customWidth="1"/>
  </cols>
  <sheetData>
    <row r="1" spans="1:6" ht="36.75" customHeight="1">
      <c r="A1" s="418" t="s">
        <v>74</v>
      </c>
      <c r="B1" s="418"/>
      <c r="C1" s="418"/>
      <c r="D1" s="418"/>
      <c r="E1" s="418"/>
      <c r="F1" s="418"/>
    </row>
    <row r="2" spans="1:6" ht="32.25" customHeight="1">
      <c r="A2" s="543" t="s">
        <v>1</v>
      </c>
      <c r="B2" s="543"/>
      <c r="C2" s="543"/>
      <c r="D2" s="543"/>
      <c r="E2" s="543"/>
      <c r="F2" s="543"/>
    </row>
    <row r="3" spans="1:6" ht="32.2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</row>
    <row r="4" spans="1:6" ht="18.75">
      <c r="A4" s="5">
        <v>1</v>
      </c>
      <c r="B4" s="5"/>
      <c r="C4" s="5"/>
      <c r="D4" s="5"/>
      <c r="E4" s="5"/>
      <c r="F4" s="5">
        <f>D4*E4</f>
        <v>0</v>
      </c>
    </row>
    <row r="5" spans="1:6" ht="26.25" customHeight="1">
      <c r="A5" s="5">
        <v>2</v>
      </c>
      <c r="B5" s="5"/>
      <c r="C5" s="5"/>
      <c r="D5" s="5"/>
      <c r="E5" s="5"/>
      <c r="F5" s="5">
        <f>D5*E5</f>
        <v>0</v>
      </c>
    </row>
    <row r="6" spans="1:6" ht="18.75">
      <c r="A6" s="5">
        <v>3</v>
      </c>
      <c r="B6" s="5"/>
      <c r="C6" s="5"/>
      <c r="D6" s="5"/>
      <c r="E6" s="5"/>
      <c r="F6" s="5">
        <f>D6*E6</f>
        <v>0</v>
      </c>
    </row>
    <row r="7" spans="1:6" ht="18.75">
      <c r="A7" s="180"/>
      <c r="B7" s="180" t="s">
        <v>25</v>
      </c>
      <c r="C7" s="180"/>
      <c r="D7" s="180"/>
      <c r="E7" s="180"/>
      <c r="F7" s="180">
        <f>SUM(F4:F6)</f>
        <v>0</v>
      </c>
    </row>
    <row r="8" spans="1:6" ht="18.75">
      <c r="A8" s="8"/>
      <c r="B8" s="8"/>
      <c r="C8" s="8"/>
      <c r="D8" s="8"/>
      <c r="E8" s="8"/>
      <c r="F8" s="8"/>
    </row>
    <row r="9" spans="2:6" ht="18.75">
      <c r="B9" s="542" t="s">
        <v>75</v>
      </c>
      <c r="C9" s="542"/>
      <c r="D9" s="542"/>
      <c r="E9" s="542"/>
      <c r="F9" s="221">
        <f>F7</f>
        <v>0</v>
      </c>
    </row>
    <row r="10" spans="2:6" ht="18.75">
      <c r="B10" s="422"/>
      <c r="C10" s="422"/>
      <c r="D10" s="422"/>
      <c r="E10" s="422"/>
      <c r="F10" s="11"/>
    </row>
    <row r="11" spans="2:6" ht="18.75">
      <c r="B11" s="422"/>
      <c r="C11" s="422"/>
      <c r="D11" s="422"/>
      <c r="E11" s="422"/>
      <c r="F11" s="11"/>
    </row>
    <row r="12" spans="2:6" ht="18.75">
      <c r="B12" s="542" t="s">
        <v>76</v>
      </c>
      <c r="C12" s="542"/>
      <c r="D12" s="542"/>
      <c r="E12" s="542"/>
      <c r="F12" s="222">
        <f>ROUND(F9+F10-F11,0)</f>
        <v>0</v>
      </c>
    </row>
    <row r="13" spans="4:6" ht="18.75">
      <c r="D13" s="8"/>
      <c r="E13" s="8"/>
      <c r="F13" s="30"/>
    </row>
    <row r="14" spans="2:6" ht="49.5" customHeight="1">
      <c r="B14" s="429" t="s">
        <v>184</v>
      </c>
      <c r="C14" s="429"/>
      <c r="D14" s="429"/>
      <c r="E14" s="429"/>
      <c r="F14" s="429"/>
    </row>
    <row r="15" spans="1:6" ht="18.75">
      <c r="A15" s="7"/>
      <c r="B15" s="13" t="s">
        <v>35</v>
      </c>
      <c r="C15" s="14"/>
      <c r="D15" s="13"/>
      <c r="E15" s="412"/>
      <c r="F15" s="412"/>
    </row>
    <row r="16" spans="1:6" ht="18.75">
      <c r="A16" s="7"/>
      <c r="B16" s="10"/>
      <c r="C16" s="15" t="s">
        <v>36</v>
      </c>
      <c r="D16" s="15"/>
      <c r="E16" s="423" t="s">
        <v>37</v>
      </c>
      <c r="F16" s="423"/>
    </row>
    <row r="17" spans="1:6" ht="18.75">
      <c r="A17" s="7"/>
      <c r="B17" s="13"/>
      <c r="C17" s="13"/>
      <c r="D17" s="13"/>
      <c r="E17" s="13"/>
      <c r="F17" s="13"/>
    </row>
    <row r="18" spans="1:6" ht="18.75">
      <c r="A18" s="7"/>
      <c r="B18" s="13" t="s">
        <v>162</v>
      </c>
      <c r="C18" s="14"/>
      <c r="D18" s="13"/>
      <c r="E18" s="412"/>
      <c r="F18" s="412"/>
    </row>
    <row r="19" spans="2:6" ht="18.75">
      <c r="B19" s="10"/>
      <c r="C19" s="15" t="s">
        <v>36</v>
      </c>
      <c r="D19" s="15"/>
      <c r="E19" s="423" t="s">
        <v>37</v>
      </c>
      <c r="F19" s="423"/>
    </row>
    <row r="20" spans="2:6" ht="18.75">
      <c r="B20" s="7"/>
      <c r="C20" s="7"/>
      <c r="D20" s="7"/>
      <c r="E20" s="7"/>
      <c r="F20" s="7"/>
    </row>
  </sheetData>
  <sheetProtection/>
  <mergeCells count="11">
    <mergeCell ref="A1:F1"/>
    <mergeCell ref="A2:F2"/>
    <mergeCell ref="B9:E9"/>
    <mergeCell ref="B14:F14"/>
    <mergeCell ref="E19:F19"/>
    <mergeCell ref="E15:F15"/>
    <mergeCell ref="E16:F16"/>
    <mergeCell ref="E18:F18"/>
    <mergeCell ref="B10:E10"/>
    <mergeCell ref="B11:E11"/>
    <mergeCell ref="B12:E12"/>
  </mergeCells>
  <printOptions/>
  <pageMargins left="0.984251968503937" right="0.1968503937007874" top="0.1968503937007874" bottom="0.1968503937007874" header="0.2362204724409449" footer="0.1968503937007874"/>
  <pageSetup fitToWidth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2017-10-11T07:23:42Z</cp:lastPrinted>
  <dcterms:created xsi:type="dcterms:W3CDTF">1996-10-08T23:32:33Z</dcterms:created>
  <dcterms:modified xsi:type="dcterms:W3CDTF">2017-10-11T07:23:51Z</dcterms:modified>
  <cp:category/>
  <cp:version/>
  <cp:contentType/>
  <cp:contentStatus/>
</cp:coreProperties>
</file>